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330" tabRatio="882"/>
  </bookViews>
  <sheets>
    <sheet name="シミュレーション" sheetId="12" r:id="rId1"/>
    <sheet name="X1テーブル" sheetId="1" r:id="rId2"/>
    <sheet name="完成工事高と点数" sheetId="2" r:id="rId3"/>
    <sheet name="X21テーブル" sheetId="3" r:id="rId4"/>
    <sheet name="自己資本額と点数" sheetId="4" r:id="rId5"/>
    <sheet name="X22テーブル" sheetId="7" r:id="rId6"/>
    <sheet name="平均利益額と点数 " sheetId="8" r:id="rId7"/>
    <sheet name="経営状況分析評点" sheetId="5" r:id="rId8"/>
    <sheet name="技術職員点数" sheetId="6" r:id="rId9"/>
    <sheet name="技術職員評点算出テーブル" sheetId="13" r:id="rId10"/>
    <sheet name="Z元請管工事高テーブル" sheetId="9" r:id="rId11"/>
    <sheet name="Z評点計算方法" sheetId="10" r:id="rId12"/>
    <sheet name="全体寄与度" sheetId="11" r:id="rId13"/>
    <sheet name="営業年数テーブル" sheetId="14" r:id="rId14"/>
    <sheet name="公認会計士等テーブル" sheetId="15" r:id="rId15"/>
    <sheet name="研究開発費テーブル" sheetId="16" r:id="rId16"/>
  </sheets>
  <calcPr calcId="145621"/>
</workbook>
</file>

<file path=xl/calcChain.xml><?xml version="1.0" encoding="utf-8"?>
<calcChain xmlns="http://schemas.openxmlformats.org/spreadsheetml/2006/main">
  <c r="D19" i="12" l="1"/>
  <c r="E4" i="12" l="1"/>
  <c r="E5" i="12"/>
  <c r="E7" i="12"/>
  <c r="E8" i="12"/>
  <c r="E11" i="12"/>
  <c r="G8" i="12"/>
  <c r="G11" i="12"/>
  <c r="G4" i="12"/>
  <c r="G5" i="12"/>
  <c r="G7" i="12"/>
  <c r="M5" i="12"/>
  <c r="M7" i="12"/>
  <c r="M8" i="12"/>
  <c r="M11" i="12"/>
  <c r="C25" i="12" l="1"/>
  <c r="E25" i="12" s="1"/>
  <c r="N46" i="12"/>
  <c r="N45" i="12"/>
  <c r="N43" i="12"/>
  <c r="N42" i="12"/>
  <c r="N44" i="12" s="1"/>
  <c r="N40" i="12"/>
  <c r="N41" i="12" s="1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4" i="16"/>
  <c r="M38" i="12"/>
  <c r="N38" i="12" s="1"/>
  <c r="N39" i="12" s="1"/>
  <c r="N35" i="12"/>
  <c r="B27" i="15"/>
  <c r="B28" i="15"/>
  <c r="B29" i="15"/>
  <c r="B30" i="15"/>
  <c r="B26" i="15"/>
  <c r="O35" i="12"/>
  <c r="O36" i="12" s="1"/>
  <c r="B21" i="15"/>
  <c r="B10" i="15"/>
  <c r="B11" i="15"/>
  <c r="B12" i="15"/>
  <c r="B13" i="15"/>
  <c r="B14" i="15"/>
  <c r="B15" i="15"/>
  <c r="B16" i="15"/>
  <c r="B17" i="15"/>
  <c r="B18" i="15"/>
  <c r="B19" i="15"/>
  <c r="B20" i="15"/>
  <c r="B6" i="15"/>
  <c r="B7" i="15"/>
  <c r="B8" i="15"/>
  <c r="B9" i="15"/>
  <c r="N34" i="12"/>
  <c r="N32" i="12"/>
  <c r="N31" i="12"/>
  <c r="N29" i="12"/>
  <c r="N30" i="12" s="1"/>
  <c r="N27" i="12"/>
  <c r="N26" i="12"/>
  <c r="N28" i="12" s="1"/>
  <c r="A28" i="14"/>
  <c r="A29" i="14"/>
  <c r="A30" i="14"/>
  <c r="A31" i="14"/>
  <c r="A32" i="14"/>
  <c r="A33" i="14"/>
  <c r="A5" i="14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4" i="14"/>
  <c r="N23" i="12"/>
  <c r="N25" i="12" s="1"/>
  <c r="N24" i="12"/>
  <c r="N22" i="12"/>
  <c r="N20" i="12"/>
  <c r="N21" i="12"/>
  <c r="N19" i="12"/>
  <c r="E32" i="12"/>
  <c r="C31" i="12"/>
  <c r="E31" i="12" s="1"/>
  <c r="C30" i="12"/>
  <c r="E30" i="12" s="1"/>
  <c r="C29" i="12"/>
  <c r="E29" i="12" s="1"/>
  <c r="C28" i="12"/>
  <c r="E28" i="12" s="1"/>
  <c r="C27" i="12"/>
  <c r="E27" i="12" s="1"/>
  <c r="C26" i="12"/>
  <c r="E26" i="12" s="1"/>
  <c r="C24" i="12"/>
  <c r="E24" i="12" s="1"/>
  <c r="D20" i="12"/>
  <c r="N5" i="12"/>
  <c r="O5" i="12" s="1"/>
  <c r="N7" i="12"/>
  <c r="O7" i="12" s="1"/>
  <c r="N8" i="12"/>
  <c r="O8" i="12" s="1"/>
  <c r="N11" i="12"/>
  <c r="O11" i="12" s="1"/>
  <c r="M4" i="12"/>
  <c r="N4" i="12" s="1"/>
  <c r="C32" i="13"/>
  <c r="A32" i="13"/>
  <c r="C31" i="13"/>
  <c r="A31" i="13"/>
  <c r="C30" i="13"/>
  <c r="A30" i="13"/>
  <c r="C29" i="13"/>
  <c r="A29" i="13"/>
  <c r="C28" i="13"/>
  <c r="A28" i="13"/>
  <c r="C27" i="13"/>
  <c r="A27" i="13"/>
  <c r="C26" i="13"/>
  <c r="A26" i="13"/>
  <c r="C25" i="13"/>
  <c r="A25" i="13"/>
  <c r="C24" i="13"/>
  <c r="A24" i="13"/>
  <c r="C23" i="13"/>
  <c r="A23" i="13"/>
  <c r="C22" i="13"/>
  <c r="A22" i="13"/>
  <c r="C21" i="13"/>
  <c r="A21" i="13"/>
  <c r="C20" i="13"/>
  <c r="A20" i="13"/>
  <c r="C19" i="13"/>
  <c r="A19" i="13"/>
  <c r="C18" i="13"/>
  <c r="A18" i="13"/>
  <c r="C17" i="13"/>
  <c r="A17" i="13"/>
  <c r="C16" i="13"/>
  <c r="A16" i="13"/>
  <c r="C15" i="13"/>
  <c r="A15" i="13"/>
  <c r="C14" i="13"/>
  <c r="A14" i="13"/>
  <c r="C13" i="13"/>
  <c r="A13" i="13"/>
  <c r="C12" i="13"/>
  <c r="A12" i="13"/>
  <c r="C11" i="13"/>
  <c r="A11" i="13"/>
  <c r="C10" i="13"/>
  <c r="A10" i="13"/>
  <c r="C9" i="13"/>
  <c r="A9" i="13"/>
  <c r="C8" i="13"/>
  <c r="A8" i="13"/>
  <c r="C7" i="13"/>
  <c r="A7" i="13"/>
  <c r="C6" i="13"/>
  <c r="A6" i="13"/>
  <c r="C5" i="13"/>
  <c r="A5" i="13"/>
  <c r="C4" i="13"/>
  <c r="A4" i="13"/>
  <c r="C3" i="13"/>
  <c r="C5" i="4"/>
  <c r="C3" i="4"/>
  <c r="C9" i="5"/>
  <c r="C6" i="5"/>
  <c r="E11" i="5"/>
  <c r="C8" i="5"/>
  <c r="C11" i="5"/>
  <c r="C7" i="5"/>
  <c r="C4" i="5"/>
  <c r="E15" i="5"/>
  <c r="C10" i="5" s="1"/>
  <c r="E7" i="5"/>
  <c r="C5" i="5" s="1"/>
  <c r="E4" i="11"/>
  <c r="F4" i="11"/>
  <c r="E5" i="11"/>
  <c r="F5" i="11"/>
  <c r="E6" i="11"/>
  <c r="F6" i="11"/>
  <c r="E7" i="11"/>
  <c r="F7" i="11"/>
  <c r="F3" i="11"/>
  <c r="E3" i="11"/>
  <c r="G16" i="11"/>
  <c r="G17" i="11"/>
  <c r="G18" i="11"/>
  <c r="G19" i="11"/>
  <c r="G15" i="11"/>
  <c r="G14" i="11"/>
  <c r="G13" i="11"/>
  <c r="G12" i="11"/>
  <c r="F11" i="11"/>
  <c r="E11" i="11"/>
  <c r="E13" i="11"/>
  <c r="F13" i="11"/>
  <c r="E14" i="11"/>
  <c r="F14" i="11"/>
  <c r="E15" i="11"/>
  <c r="F15" i="11"/>
  <c r="E16" i="11"/>
  <c r="F16" i="11"/>
  <c r="E17" i="11"/>
  <c r="F17" i="11"/>
  <c r="E18" i="11"/>
  <c r="F18" i="11"/>
  <c r="E19" i="11"/>
  <c r="F19" i="11"/>
  <c r="F12" i="11"/>
  <c r="E12" i="11"/>
  <c r="F8" i="11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P36" i="12" l="1"/>
  <c r="N37" i="12" s="1"/>
  <c r="N47" i="12"/>
  <c r="N33" i="12"/>
  <c r="E33" i="12"/>
  <c r="E34" i="12" s="1"/>
  <c r="D21" i="12"/>
  <c r="O4" i="12"/>
  <c r="F10" i="11"/>
  <c r="E10" i="11"/>
  <c r="E8" i="11"/>
  <c r="N48" i="12" l="1"/>
  <c r="C5" i="12" s="1"/>
  <c r="C2" i="5"/>
  <c r="C1" i="5" s="1"/>
  <c r="B706" i="8"/>
  <c r="B707" i="8" s="1"/>
  <c r="B95" i="8"/>
  <c r="B96" i="8" s="1"/>
  <c r="B97" i="8" s="1"/>
  <c r="B98" i="8" s="1"/>
  <c r="B99" i="8" s="1"/>
  <c r="B100" i="8" s="1"/>
  <c r="B101" i="8" s="1"/>
  <c r="B102" i="8" s="1"/>
  <c r="B103" i="8" s="1"/>
  <c r="B104" i="8" s="1"/>
  <c r="B105" i="8" s="1"/>
  <c r="B106" i="8" s="1"/>
  <c r="B107" i="8" s="1"/>
  <c r="B108" i="8" s="1"/>
  <c r="B109" i="8" s="1"/>
  <c r="B110" i="8" s="1"/>
  <c r="B111" i="8" s="1"/>
  <c r="B112" i="8" s="1"/>
  <c r="B113" i="8" s="1"/>
  <c r="B114" i="8" s="1"/>
  <c r="B115" i="8" s="1"/>
  <c r="B116" i="8" s="1"/>
  <c r="B117" i="8" s="1"/>
  <c r="B118" i="8" s="1"/>
  <c r="B119" i="8" s="1"/>
  <c r="B120" i="8" s="1"/>
  <c r="B121" i="8" s="1"/>
  <c r="B122" i="8" s="1"/>
  <c r="B123" i="8" s="1"/>
  <c r="B124" i="8" s="1"/>
  <c r="B125" i="8" s="1"/>
  <c r="B126" i="8" s="1"/>
  <c r="B127" i="8" s="1"/>
  <c r="B128" i="8" s="1"/>
  <c r="B129" i="8" s="1"/>
  <c r="B130" i="8" s="1"/>
  <c r="B131" i="8" s="1"/>
  <c r="B132" i="8" s="1"/>
  <c r="B133" i="8" s="1"/>
  <c r="B134" i="8" s="1"/>
  <c r="B135" i="8" s="1"/>
  <c r="B136" i="8" s="1"/>
  <c r="B137" i="8" s="1"/>
  <c r="B138" i="8" s="1"/>
  <c r="B139" i="8" s="1"/>
  <c r="B140" i="8" s="1"/>
  <c r="B141" i="8" s="1"/>
  <c r="B142" i="8" s="1"/>
  <c r="B143" i="8" s="1"/>
  <c r="B144" i="8" s="1"/>
  <c r="B145" i="8" s="1"/>
  <c r="B146" i="8" s="1"/>
  <c r="B147" i="8" s="1"/>
  <c r="B148" i="8" s="1"/>
  <c r="B149" i="8" s="1"/>
  <c r="B150" i="8" s="1"/>
  <c r="B151" i="8" s="1"/>
  <c r="B152" i="8" s="1"/>
  <c r="B153" i="8" s="1"/>
  <c r="B154" i="8" s="1"/>
  <c r="B155" i="8" s="1"/>
  <c r="B156" i="8" s="1"/>
  <c r="B157" i="8" s="1"/>
  <c r="B158" i="8" s="1"/>
  <c r="B159" i="8" s="1"/>
  <c r="B160" i="8" s="1"/>
  <c r="B161" i="8" s="1"/>
  <c r="B162" i="8" s="1"/>
  <c r="B163" i="8" s="1"/>
  <c r="B164" i="8" s="1"/>
  <c r="B165" i="8" s="1"/>
  <c r="B166" i="8" s="1"/>
  <c r="B167" i="8" s="1"/>
  <c r="B168" i="8" s="1"/>
  <c r="B169" i="8" s="1"/>
  <c r="B170" i="8" s="1"/>
  <c r="B171" i="8" s="1"/>
  <c r="B172" i="8" s="1"/>
  <c r="B173" i="8" s="1"/>
  <c r="B174" i="8" s="1"/>
  <c r="B175" i="8" s="1"/>
  <c r="B176" i="8" s="1"/>
  <c r="B177" i="8" s="1"/>
  <c r="B178" i="8" s="1"/>
  <c r="B179" i="8" s="1"/>
  <c r="B180" i="8" s="1"/>
  <c r="B181" i="8" s="1"/>
  <c r="B182" i="8" s="1"/>
  <c r="B183" i="8" s="1"/>
  <c r="B184" i="8" s="1"/>
  <c r="B185" i="8" s="1"/>
  <c r="B186" i="8" s="1"/>
  <c r="B187" i="8" s="1"/>
  <c r="B188" i="8" s="1"/>
  <c r="B189" i="8" s="1"/>
  <c r="B190" i="8" s="1"/>
  <c r="B191" i="8" s="1"/>
  <c r="B192" i="8" s="1"/>
  <c r="B193" i="8" s="1"/>
  <c r="B194" i="8" s="1"/>
  <c r="B195" i="8" s="1"/>
  <c r="B196" i="8" s="1"/>
  <c r="B197" i="8" s="1"/>
  <c r="B198" i="8" s="1"/>
  <c r="B199" i="8" s="1"/>
  <c r="B200" i="8" s="1"/>
  <c r="B201" i="8" s="1"/>
  <c r="B202" i="8" s="1"/>
  <c r="B203" i="8" s="1"/>
  <c r="B204" i="8" s="1"/>
  <c r="B205" i="8" s="1"/>
  <c r="B206" i="8" s="1"/>
  <c r="B207" i="8" s="1"/>
  <c r="B208" i="8" s="1"/>
  <c r="B209" i="8" s="1"/>
  <c r="B210" i="8" s="1"/>
  <c r="B211" i="8" s="1"/>
  <c r="B212" i="8" s="1"/>
  <c r="B213" i="8" s="1"/>
  <c r="B214" i="8" s="1"/>
  <c r="B215" i="8" s="1"/>
  <c r="B216" i="8" s="1"/>
  <c r="B217" i="8" s="1"/>
  <c r="B218" i="8" s="1"/>
  <c r="B219" i="8" s="1"/>
  <c r="B220" i="8" s="1"/>
  <c r="B221" i="8" s="1"/>
  <c r="B222" i="8" s="1"/>
  <c r="B223" i="8" s="1"/>
  <c r="B224" i="8" s="1"/>
  <c r="B225" i="8" s="1"/>
  <c r="B226" i="8" s="1"/>
  <c r="B227" i="8" s="1"/>
  <c r="B228" i="8" s="1"/>
  <c r="B229" i="8" s="1"/>
  <c r="B230" i="8" s="1"/>
  <c r="B231" i="8" s="1"/>
  <c r="B232" i="8" s="1"/>
  <c r="B233" i="8" s="1"/>
  <c r="B234" i="8" s="1"/>
  <c r="B235" i="8" s="1"/>
  <c r="B236" i="8" s="1"/>
  <c r="B237" i="8" s="1"/>
  <c r="B238" i="8" s="1"/>
  <c r="B239" i="8" s="1"/>
  <c r="B240" i="8" s="1"/>
  <c r="B241" i="8" s="1"/>
  <c r="B242" i="8" s="1"/>
  <c r="B243" i="8" s="1"/>
  <c r="B244" i="8" s="1"/>
  <c r="B245" i="8" s="1"/>
  <c r="B246" i="8" s="1"/>
  <c r="B247" i="8" s="1"/>
  <c r="B248" i="8" s="1"/>
  <c r="B249" i="8" s="1"/>
  <c r="B250" i="8" s="1"/>
  <c r="B251" i="8" s="1"/>
  <c r="B252" i="8" s="1"/>
  <c r="B253" i="8" s="1"/>
  <c r="B254" i="8" s="1"/>
  <c r="B255" i="8" s="1"/>
  <c r="B256" i="8" s="1"/>
  <c r="B257" i="8" s="1"/>
  <c r="B258" i="8" s="1"/>
  <c r="B259" i="8" s="1"/>
  <c r="B260" i="8" s="1"/>
  <c r="B261" i="8" s="1"/>
  <c r="B262" i="8" s="1"/>
  <c r="B263" i="8" s="1"/>
  <c r="B264" i="8" s="1"/>
  <c r="B265" i="8" s="1"/>
  <c r="B266" i="8" s="1"/>
  <c r="B267" i="8" s="1"/>
  <c r="B268" i="8" s="1"/>
  <c r="B269" i="8" s="1"/>
  <c r="B270" i="8" s="1"/>
  <c r="B271" i="8" s="1"/>
  <c r="B272" i="8" s="1"/>
  <c r="B273" i="8" s="1"/>
  <c r="B274" i="8" s="1"/>
  <c r="B275" i="8" s="1"/>
  <c r="B276" i="8" s="1"/>
  <c r="B277" i="8" s="1"/>
  <c r="B278" i="8" s="1"/>
  <c r="B279" i="8" s="1"/>
  <c r="B280" i="8" s="1"/>
  <c r="B281" i="8" s="1"/>
  <c r="B282" i="8" s="1"/>
  <c r="B283" i="8" s="1"/>
  <c r="B284" i="8" s="1"/>
  <c r="B285" i="8" s="1"/>
  <c r="B286" i="8" s="1"/>
  <c r="B287" i="8" s="1"/>
  <c r="B288" i="8" s="1"/>
  <c r="B289" i="8" s="1"/>
  <c r="B290" i="8" s="1"/>
  <c r="B291" i="8" s="1"/>
  <c r="B292" i="8" s="1"/>
  <c r="B293" i="8" s="1"/>
  <c r="B294" i="8" s="1"/>
  <c r="B295" i="8" s="1"/>
  <c r="B296" i="8" s="1"/>
  <c r="B297" i="8" s="1"/>
  <c r="B298" i="8" s="1"/>
  <c r="B299" i="8" s="1"/>
  <c r="B300" i="8" s="1"/>
  <c r="B301" i="8" s="1"/>
  <c r="B302" i="8" s="1"/>
  <c r="B303" i="8" s="1"/>
  <c r="B304" i="8" s="1"/>
  <c r="B305" i="8" s="1"/>
  <c r="B306" i="8" s="1"/>
  <c r="B307" i="8" s="1"/>
  <c r="B308" i="8" s="1"/>
  <c r="B309" i="8" s="1"/>
  <c r="B310" i="8" s="1"/>
  <c r="B311" i="8" s="1"/>
  <c r="B312" i="8" s="1"/>
  <c r="B313" i="8" s="1"/>
  <c r="B314" i="8" s="1"/>
  <c r="B315" i="8" s="1"/>
  <c r="B316" i="8" s="1"/>
  <c r="B317" i="8" s="1"/>
  <c r="B318" i="8" s="1"/>
  <c r="B319" i="8" s="1"/>
  <c r="B320" i="8" s="1"/>
  <c r="B321" i="8" s="1"/>
  <c r="B322" i="8" s="1"/>
  <c r="B323" i="8" s="1"/>
  <c r="B324" i="8" s="1"/>
  <c r="B325" i="8" s="1"/>
  <c r="B326" i="8" s="1"/>
  <c r="B327" i="8" s="1"/>
  <c r="B328" i="8" s="1"/>
  <c r="B329" i="8" s="1"/>
  <c r="B330" i="8" s="1"/>
  <c r="B331" i="8" s="1"/>
  <c r="B332" i="8" s="1"/>
  <c r="B333" i="8" s="1"/>
  <c r="B334" i="8" s="1"/>
  <c r="B335" i="8" s="1"/>
  <c r="B336" i="8" s="1"/>
  <c r="B337" i="8" s="1"/>
  <c r="B338" i="8" s="1"/>
  <c r="B339" i="8" s="1"/>
  <c r="B340" i="8" s="1"/>
  <c r="B341" i="8" s="1"/>
  <c r="B342" i="8" s="1"/>
  <c r="B343" i="8" s="1"/>
  <c r="B344" i="8" s="1"/>
  <c r="B345" i="8" s="1"/>
  <c r="B346" i="8" s="1"/>
  <c r="B347" i="8" s="1"/>
  <c r="B348" i="8" s="1"/>
  <c r="B349" i="8" s="1"/>
  <c r="B350" i="8" s="1"/>
  <c r="B351" i="8" s="1"/>
  <c r="B352" i="8" s="1"/>
  <c r="B353" i="8" s="1"/>
  <c r="B354" i="8" s="1"/>
  <c r="B355" i="8" s="1"/>
  <c r="B356" i="8" s="1"/>
  <c r="B357" i="8" s="1"/>
  <c r="B358" i="8" s="1"/>
  <c r="B359" i="8" s="1"/>
  <c r="B360" i="8" s="1"/>
  <c r="B361" i="8" s="1"/>
  <c r="B362" i="8" s="1"/>
  <c r="B363" i="8" s="1"/>
  <c r="B364" i="8" s="1"/>
  <c r="B365" i="8" s="1"/>
  <c r="B366" i="8" s="1"/>
  <c r="B367" i="8" s="1"/>
  <c r="B368" i="8" s="1"/>
  <c r="B369" i="8" s="1"/>
  <c r="B370" i="8" s="1"/>
  <c r="B371" i="8" s="1"/>
  <c r="B372" i="8" s="1"/>
  <c r="B373" i="8" s="1"/>
  <c r="B374" i="8" s="1"/>
  <c r="B375" i="8" s="1"/>
  <c r="B376" i="8" s="1"/>
  <c r="B377" i="8" s="1"/>
  <c r="B378" i="8" s="1"/>
  <c r="B379" i="8" s="1"/>
  <c r="B380" i="8" s="1"/>
  <c r="B381" i="8" s="1"/>
  <c r="B382" i="8" s="1"/>
  <c r="B383" i="8" s="1"/>
  <c r="B384" i="8" s="1"/>
  <c r="B385" i="8" s="1"/>
  <c r="B386" i="8" s="1"/>
  <c r="B387" i="8" s="1"/>
  <c r="B388" i="8" s="1"/>
  <c r="B389" i="8" s="1"/>
  <c r="B390" i="8" s="1"/>
  <c r="B391" i="8" s="1"/>
  <c r="B392" i="8" s="1"/>
  <c r="B393" i="8" s="1"/>
  <c r="B394" i="8" s="1"/>
  <c r="B395" i="8" s="1"/>
  <c r="B396" i="8" s="1"/>
  <c r="B397" i="8" s="1"/>
  <c r="B398" i="8" s="1"/>
  <c r="B399" i="8" s="1"/>
  <c r="B400" i="8" s="1"/>
  <c r="B401" i="8" s="1"/>
  <c r="B402" i="8" s="1"/>
  <c r="B403" i="8" s="1"/>
  <c r="B404" i="8" s="1"/>
  <c r="B405" i="8" s="1"/>
  <c r="B406" i="8" s="1"/>
  <c r="B407" i="8" s="1"/>
  <c r="B408" i="8" s="1"/>
  <c r="B409" i="8" s="1"/>
  <c r="B410" i="8" s="1"/>
  <c r="B411" i="8" s="1"/>
  <c r="B412" i="8" s="1"/>
  <c r="B413" i="8" s="1"/>
  <c r="B414" i="8" s="1"/>
  <c r="B415" i="8" s="1"/>
  <c r="B416" i="8" s="1"/>
  <c r="B417" i="8" s="1"/>
  <c r="B418" i="8" s="1"/>
  <c r="B419" i="8" s="1"/>
  <c r="B420" i="8" s="1"/>
  <c r="B421" i="8" s="1"/>
  <c r="B422" i="8" s="1"/>
  <c r="B423" i="8" s="1"/>
  <c r="B424" i="8" s="1"/>
  <c r="B425" i="8" s="1"/>
  <c r="B426" i="8" s="1"/>
  <c r="B427" i="8" s="1"/>
  <c r="B428" i="8" s="1"/>
  <c r="B429" i="8" s="1"/>
  <c r="B430" i="8" s="1"/>
  <c r="B431" i="8" s="1"/>
  <c r="B432" i="8" s="1"/>
  <c r="B433" i="8" s="1"/>
  <c r="B434" i="8" s="1"/>
  <c r="B435" i="8" s="1"/>
  <c r="B436" i="8" s="1"/>
  <c r="B437" i="8" s="1"/>
  <c r="B438" i="8" s="1"/>
  <c r="B439" i="8" s="1"/>
  <c r="B440" i="8" s="1"/>
  <c r="B441" i="8" s="1"/>
  <c r="B442" i="8" s="1"/>
  <c r="B443" i="8" s="1"/>
  <c r="B444" i="8" s="1"/>
  <c r="B445" i="8" s="1"/>
  <c r="B446" i="8" s="1"/>
  <c r="B447" i="8" s="1"/>
  <c r="B448" i="8" s="1"/>
  <c r="B449" i="8" s="1"/>
  <c r="B450" i="8" s="1"/>
  <c r="B451" i="8" s="1"/>
  <c r="B452" i="8" s="1"/>
  <c r="B453" i="8" s="1"/>
  <c r="B454" i="8" s="1"/>
  <c r="B455" i="8" s="1"/>
  <c r="B456" i="8" s="1"/>
  <c r="B457" i="8" s="1"/>
  <c r="B458" i="8" s="1"/>
  <c r="B459" i="8" s="1"/>
  <c r="B460" i="8" s="1"/>
  <c r="B461" i="8" s="1"/>
  <c r="B462" i="8" s="1"/>
  <c r="B463" i="8" s="1"/>
  <c r="B464" i="8" s="1"/>
  <c r="B465" i="8" s="1"/>
  <c r="B466" i="8" s="1"/>
  <c r="B467" i="8" s="1"/>
  <c r="B468" i="8" s="1"/>
  <c r="B469" i="8" s="1"/>
  <c r="B470" i="8" s="1"/>
  <c r="B471" i="8" s="1"/>
  <c r="B472" i="8" s="1"/>
  <c r="B473" i="8" s="1"/>
  <c r="B474" i="8" s="1"/>
  <c r="B475" i="8" s="1"/>
  <c r="B476" i="8" s="1"/>
  <c r="B477" i="8" s="1"/>
  <c r="B478" i="8" s="1"/>
  <c r="B479" i="8" s="1"/>
  <c r="B480" i="8" s="1"/>
  <c r="B481" i="8" s="1"/>
  <c r="B482" i="8" s="1"/>
  <c r="B483" i="8" s="1"/>
  <c r="B484" i="8" s="1"/>
  <c r="B485" i="8" s="1"/>
  <c r="B486" i="8" s="1"/>
  <c r="B487" i="8" s="1"/>
  <c r="B488" i="8" s="1"/>
  <c r="B489" i="8" s="1"/>
  <c r="B490" i="8" s="1"/>
  <c r="B491" i="8" s="1"/>
  <c r="B492" i="8" s="1"/>
  <c r="B493" i="8" s="1"/>
  <c r="B494" i="8" s="1"/>
  <c r="B495" i="8" s="1"/>
  <c r="B496" i="8" s="1"/>
  <c r="B497" i="8" s="1"/>
  <c r="B498" i="8" s="1"/>
  <c r="B499" i="8" s="1"/>
  <c r="B500" i="8" s="1"/>
  <c r="B501" i="8" s="1"/>
  <c r="B502" i="8" s="1"/>
  <c r="B503" i="8" s="1"/>
  <c r="B504" i="8" s="1"/>
  <c r="B505" i="8" s="1"/>
  <c r="B506" i="8" s="1"/>
  <c r="B507" i="8" s="1"/>
  <c r="B508" i="8" s="1"/>
  <c r="B509" i="8" s="1"/>
  <c r="B510" i="8" s="1"/>
  <c r="B511" i="8" s="1"/>
  <c r="B512" i="8" s="1"/>
  <c r="B513" i="8" s="1"/>
  <c r="B514" i="8" s="1"/>
  <c r="B515" i="8" s="1"/>
  <c r="B516" i="8" s="1"/>
  <c r="B517" i="8" s="1"/>
  <c r="B518" i="8" s="1"/>
  <c r="B519" i="8" s="1"/>
  <c r="B520" i="8" s="1"/>
  <c r="B521" i="8" s="1"/>
  <c r="B522" i="8" s="1"/>
  <c r="B523" i="8" s="1"/>
  <c r="B524" i="8" s="1"/>
  <c r="B525" i="8" s="1"/>
  <c r="B526" i="8" s="1"/>
  <c r="B527" i="8" s="1"/>
  <c r="B528" i="8" s="1"/>
  <c r="B529" i="8" s="1"/>
  <c r="B530" i="8" s="1"/>
  <c r="B531" i="8" s="1"/>
  <c r="B532" i="8" s="1"/>
  <c r="B533" i="8" s="1"/>
  <c r="B534" i="8" s="1"/>
  <c r="B535" i="8" s="1"/>
  <c r="B536" i="8" s="1"/>
  <c r="B537" i="8" s="1"/>
  <c r="B538" i="8" s="1"/>
  <c r="B539" i="8" s="1"/>
  <c r="B540" i="8" s="1"/>
  <c r="B541" i="8" s="1"/>
  <c r="B542" i="8" s="1"/>
  <c r="B543" i="8" s="1"/>
  <c r="B544" i="8" s="1"/>
  <c r="B545" i="8" s="1"/>
  <c r="B546" i="8" s="1"/>
  <c r="B547" i="8" s="1"/>
  <c r="B548" i="8" s="1"/>
  <c r="B549" i="8" s="1"/>
  <c r="B550" i="8" s="1"/>
  <c r="B551" i="8" s="1"/>
  <c r="B552" i="8" s="1"/>
  <c r="B553" i="8" s="1"/>
  <c r="B554" i="8" s="1"/>
  <c r="B555" i="8" s="1"/>
  <c r="B556" i="8" s="1"/>
  <c r="B557" i="8" s="1"/>
  <c r="B558" i="8" s="1"/>
  <c r="B559" i="8" s="1"/>
  <c r="B560" i="8" s="1"/>
  <c r="B561" i="8" s="1"/>
  <c r="B562" i="8" s="1"/>
  <c r="B563" i="8" s="1"/>
  <c r="B564" i="8" s="1"/>
  <c r="B565" i="8" s="1"/>
  <c r="B566" i="8" s="1"/>
  <c r="B567" i="8" s="1"/>
  <c r="B568" i="8" s="1"/>
  <c r="B569" i="8" s="1"/>
  <c r="B570" i="8" s="1"/>
  <c r="B571" i="8" s="1"/>
  <c r="B572" i="8" s="1"/>
  <c r="B573" i="8" s="1"/>
  <c r="B574" i="8" s="1"/>
  <c r="B575" i="8" s="1"/>
  <c r="B576" i="8" s="1"/>
  <c r="B577" i="8" s="1"/>
  <c r="B578" i="8" s="1"/>
  <c r="B579" i="8" s="1"/>
  <c r="B580" i="8" s="1"/>
  <c r="B581" i="8" s="1"/>
  <c r="B582" i="8" s="1"/>
  <c r="B583" i="8" s="1"/>
  <c r="B584" i="8" s="1"/>
  <c r="B585" i="8" s="1"/>
  <c r="B586" i="8" s="1"/>
  <c r="B587" i="8" s="1"/>
  <c r="B588" i="8" s="1"/>
  <c r="B589" i="8" s="1"/>
  <c r="B590" i="8" s="1"/>
  <c r="B591" i="8" s="1"/>
  <c r="B592" i="8" s="1"/>
  <c r="B593" i="8" s="1"/>
  <c r="B594" i="8" s="1"/>
  <c r="B595" i="8" s="1"/>
  <c r="B596" i="8" s="1"/>
  <c r="B597" i="8" s="1"/>
  <c r="B598" i="8" s="1"/>
  <c r="B599" i="8" s="1"/>
  <c r="B600" i="8" s="1"/>
  <c r="B601" i="8" s="1"/>
  <c r="B602" i="8" s="1"/>
  <c r="B603" i="8" s="1"/>
  <c r="B604" i="8" s="1"/>
  <c r="B605" i="8" s="1"/>
  <c r="B606" i="8" s="1"/>
  <c r="B607" i="8" s="1"/>
  <c r="B608" i="8" s="1"/>
  <c r="B609" i="8" s="1"/>
  <c r="B610" i="8" s="1"/>
  <c r="B611" i="8" s="1"/>
  <c r="B612" i="8" s="1"/>
  <c r="B613" i="8" s="1"/>
  <c r="B614" i="8" s="1"/>
  <c r="B615" i="8" s="1"/>
  <c r="B616" i="8" s="1"/>
  <c r="B617" i="8" s="1"/>
  <c r="B618" i="8" s="1"/>
  <c r="B619" i="8" s="1"/>
  <c r="B620" i="8" s="1"/>
  <c r="B621" i="8" s="1"/>
  <c r="B622" i="8" s="1"/>
  <c r="B623" i="8" s="1"/>
  <c r="B624" i="8" s="1"/>
  <c r="B625" i="8" s="1"/>
  <c r="B626" i="8" s="1"/>
  <c r="B627" i="8" s="1"/>
  <c r="B628" i="8" s="1"/>
  <c r="B629" i="8" s="1"/>
  <c r="B630" i="8" s="1"/>
  <c r="B631" i="8" s="1"/>
  <c r="B632" i="8" s="1"/>
  <c r="B633" i="8" s="1"/>
  <c r="B634" i="8" s="1"/>
  <c r="B635" i="8" s="1"/>
  <c r="B636" i="8" s="1"/>
  <c r="B637" i="8" s="1"/>
  <c r="B638" i="8" s="1"/>
  <c r="B639" i="8" s="1"/>
  <c r="B640" i="8" s="1"/>
  <c r="B641" i="8" s="1"/>
  <c r="B642" i="8" s="1"/>
  <c r="B643" i="8" s="1"/>
  <c r="B644" i="8" s="1"/>
  <c r="B645" i="8" s="1"/>
  <c r="B646" i="8" s="1"/>
  <c r="B647" i="8" s="1"/>
  <c r="B648" i="8" s="1"/>
  <c r="B649" i="8" s="1"/>
  <c r="B650" i="8" s="1"/>
  <c r="B651" i="8" s="1"/>
  <c r="B652" i="8" s="1"/>
  <c r="B653" i="8" s="1"/>
  <c r="B654" i="8" s="1"/>
  <c r="B655" i="8" s="1"/>
  <c r="B656" i="8" s="1"/>
  <c r="B657" i="8" s="1"/>
  <c r="B658" i="8" s="1"/>
  <c r="B659" i="8" s="1"/>
  <c r="B660" i="8" s="1"/>
  <c r="B661" i="8" s="1"/>
  <c r="B662" i="8" s="1"/>
  <c r="B663" i="8" s="1"/>
  <c r="B664" i="8" s="1"/>
  <c r="B665" i="8" s="1"/>
  <c r="B666" i="8" s="1"/>
  <c r="B667" i="8" s="1"/>
  <c r="B668" i="8" s="1"/>
  <c r="B669" i="8" s="1"/>
  <c r="B670" i="8" s="1"/>
  <c r="B671" i="8" s="1"/>
  <c r="B672" i="8" s="1"/>
  <c r="B673" i="8" s="1"/>
  <c r="B674" i="8" s="1"/>
  <c r="B675" i="8" s="1"/>
  <c r="B676" i="8" s="1"/>
  <c r="B677" i="8" s="1"/>
  <c r="B678" i="8" s="1"/>
  <c r="B679" i="8" s="1"/>
  <c r="B680" i="8" s="1"/>
  <c r="B681" i="8" s="1"/>
  <c r="B682" i="8" s="1"/>
  <c r="B683" i="8" s="1"/>
  <c r="B684" i="8" s="1"/>
  <c r="B685" i="8" s="1"/>
  <c r="B686" i="8" s="1"/>
  <c r="B687" i="8" s="1"/>
  <c r="B688" i="8" s="1"/>
  <c r="B689" i="8" s="1"/>
  <c r="B690" i="8" s="1"/>
  <c r="B691" i="8" s="1"/>
  <c r="B692" i="8" s="1"/>
  <c r="B693" i="8" s="1"/>
  <c r="B694" i="8" s="1"/>
  <c r="B695" i="8" s="1"/>
  <c r="B696" i="8" s="1"/>
  <c r="B697" i="8" s="1"/>
  <c r="B698" i="8" s="1"/>
  <c r="B699" i="8" s="1"/>
  <c r="B700" i="8" s="1"/>
  <c r="B701" i="8" s="1"/>
  <c r="B702" i="8" s="1"/>
  <c r="B703" i="8" s="1"/>
  <c r="B704" i="8" s="1"/>
  <c r="B705" i="8" s="1"/>
  <c r="B68" i="8"/>
  <c r="B69" i="8" s="1"/>
  <c r="B70" i="8" s="1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50" i="8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28" i="8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5" i="8"/>
  <c r="B6" i="8" s="1"/>
  <c r="B7" i="8" s="1"/>
  <c r="B8" i="8" s="1"/>
  <c r="B9" i="8" s="1"/>
  <c r="B4" i="8"/>
  <c r="C4" i="8"/>
  <c r="C3" i="8"/>
  <c r="C5" i="8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2" i="7"/>
  <c r="D11" i="7"/>
  <c r="D10" i="7"/>
  <c r="D9" i="7"/>
  <c r="D8" i="7"/>
  <c r="D7" i="7"/>
  <c r="D6" i="7"/>
  <c r="D5" i="7"/>
  <c r="D4" i="7"/>
  <c r="B57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D14" i="7"/>
  <c r="B14" i="7"/>
  <c r="D13" i="7"/>
  <c r="B13" i="7"/>
  <c r="B12" i="7"/>
  <c r="B11" i="7"/>
  <c r="B10" i="7"/>
  <c r="B9" i="7"/>
  <c r="B8" i="7"/>
  <c r="B7" i="7"/>
  <c r="B6" i="7"/>
  <c r="B5" i="7"/>
  <c r="B679" i="4"/>
  <c r="C679" i="4" s="1"/>
  <c r="B680" i="4"/>
  <c r="C680" i="4" s="1"/>
  <c r="B681" i="4"/>
  <c r="C681" i="4" s="1"/>
  <c r="B682" i="4"/>
  <c r="C682" i="4" s="1"/>
  <c r="B683" i="4"/>
  <c r="C683" i="4" s="1"/>
  <c r="B684" i="4"/>
  <c r="C684" i="4" s="1"/>
  <c r="B685" i="4"/>
  <c r="C685" i="4" s="1"/>
  <c r="B686" i="4"/>
  <c r="C686" i="4" s="1"/>
  <c r="B687" i="4"/>
  <c r="C687" i="4" s="1"/>
  <c r="B688" i="4"/>
  <c r="C688" i="4" s="1"/>
  <c r="B689" i="4"/>
  <c r="C689" i="4" s="1"/>
  <c r="B690" i="4"/>
  <c r="C690" i="4" s="1"/>
  <c r="B691" i="4"/>
  <c r="C691" i="4" s="1"/>
  <c r="B692" i="4"/>
  <c r="C692" i="4" s="1"/>
  <c r="B693" i="4"/>
  <c r="C693" i="4" s="1"/>
  <c r="B694" i="4"/>
  <c r="C694" i="4" s="1"/>
  <c r="B695" i="4"/>
  <c r="C695" i="4" s="1"/>
  <c r="B696" i="4"/>
  <c r="C696" i="4" s="1"/>
  <c r="B697" i="4"/>
  <c r="C697" i="4" s="1"/>
  <c r="B698" i="4"/>
  <c r="C698" i="4" s="1"/>
  <c r="B699" i="4"/>
  <c r="C699" i="4" s="1"/>
  <c r="B700" i="4"/>
  <c r="C700" i="4" s="1"/>
  <c r="B701" i="4"/>
  <c r="C701" i="4" s="1"/>
  <c r="B702" i="4"/>
  <c r="C702" i="4" s="1"/>
  <c r="B703" i="4"/>
  <c r="C703" i="4" s="1"/>
  <c r="B704" i="4"/>
  <c r="C704" i="4" s="1"/>
  <c r="B705" i="4"/>
  <c r="C705" i="4" s="1"/>
  <c r="B706" i="4"/>
  <c r="C706" i="4" s="1"/>
  <c r="B707" i="4"/>
  <c r="C707" i="4" s="1"/>
  <c r="B397" i="4"/>
  <c r="C397" i="4" s="1"/>
  <c r="B398" i="4"/>
  <c r="C398" i="4" s="1"/>
  <c r="B399" i="4"/>
  <c r="C399" i="4" s="1"/>
  <c r="B400" i="4"/>
  <c r="C400" i="4" s="1"/>
  <c r="B401" i="4"/>
  <c r="C401" i="4" s="1"/>
  <c r="B402" i="4"/>
  <c r="C402" i="4" s="1"/>
  <c r="B403" i="4"/>
  <c r="C403" i="4" s="1"/>
  <c r="B404" i="4"/>
  <c r="C404" i="4" s="1"/>
  <c r="B405" i="4"/>
  <c r="C405" i="4" s="1"/>
  <c r="B406" i="4"/>
  <c r="C406" i="4" s="1"/>
  <c r="B407" i="4"/>
  <c r="C407" i="4" s="1"/>
  <c r="B408" i="4"/>
  <c r="C408" i="4" s="1"/>
  <c r="B409" i="4"/>
  <c r="C409" i="4" s="1"/>
  <c r="B410" i="4"/>
  <c r="C410" i="4" s="1"/>
  <c r="B411" i="4"/>
  <c r="C411" i="4" s="1"/>
  <c r="B412" i="4"/>
  <c r="C412" i="4" s="1"/>
  <c r="B413" i="4"/>
  <c r="C413" i="4" s="1"/>
  <c r="B414" i="4"/>
  <c r="C414" i="4" s="1"/>
  <c r="B415" i="4"/>
  <c r="C415" i="4" s="1"/>
  <c r="B416" i="4"/>
  <c r="C416" i="4" s="1"/>
  <c r="B417" i="4"/>
  <c r="C417" i="4" s="1"/>
  <c r="B418" i="4"/>
  <c r="C418" i="4" s="1"/>
  <c r="B419" i="4"/>
  <c r="C419" i="4" s="1"/>
  <c r="B420" i="4"/>
  <c r="C420" i="4" s="1"/>
  <c r="B421" i="4"/>
  <c r="C421" i="4" s="1"/>
  <c r="B422" i="4"/>
  <c r="C422" i="4" s="1"/>
  <c r="B423" i="4"/>
  <c r="C423" i="4"/>
  <c r="B424" i="4"/>
  <c r="C424" i="4"/>
  <c r="B425" i="4"/>
  <c r="C425" i="4"/>
  <c r="B426" i="4"/>
  <c r="C426" i="4"/>
  <c r="B427" i="4"/>
  <c r="C427" i="4"/>
  <c r="B428" i="4"/>
  <c r="C428" i="4"/>
  <c r="B429" i="4"/>
  <c r="C429" i="4"/>
  <c r="B430" i="4"/>
  <c r="C430" i="4"/>
  <c r="B431" i="4"/>
  <c r="C431" i="4"/>
  <c r="B432" i="4"/>
  <c r="C432" i="4"/>
  <c r="B433" i="4"/>
  <c r="C433" i="4"/>
  <c r="B434" i="4"/>
  <c r="C434" i="4"/>
  <c r="B435" i="4"/>
  <c r="C435" i="4"/>
  <c r="B436" i="4"/>
  <c r="C436" i="4"/>
  <c r="B437" i="4"/>
  <c r="C437" i="4"/>
  <c r="B438" i="4"/>
  <c r="C438" i="4"/>
  <c r="B439" i="4"/>
  <c r="C439" i="4"/>
  <c r="B440" i="4"/>
  <c r="C440" i="4"/>
  <c r="B441" i="4"/>
  <c r="C441" i="4"/>
  <c r="B442" i="4"/>
  <c r="C442" i="4"/>
  <c r="B443" i="4"/>
  <c r="C443" i="4"/>
  <c r="B444" i="4"/>
  <c r="C444" i="4"/>
  <c r="B445" i="4"/>
  <c r="C445" i="4"/>
  <c r="B446" i="4"/>
  <c r="C446" i="4"/>
  <c r="B447" i="4"/>
  <c r="C447" i="4"/>
  <c r="B448" i="4"/>
  <c r="C448" i="4"/>
  <c r="B449" i="4"/>
  <c r="C449" i="4"/>
  <c r="B450" i="4"/>
  <c r="C450" i="4"/>
  <c r="B451" i="4"/>
  <c r="C451" i="4"/>
  <c r="B452" i="4"/>
  <c r="C452" i="4"/>
  <c r="B453" i="4"/>
  <c r="C453" i="4"/>
  <c r="B454" i="4"/>
  <c r="C454" i="4"/>
  <c r="B455" i="4"/>
  <c r="C455" i="4"/>
  <c r="B456" i="4"/>
  <c r="C456" i="4"/>
  <c r="B457" i="4"/>
  <c r="C457" i="4"/>
  <c r="B458" i="4"/>
  <c r="C458" i="4"/>
  <c r="B459" i="4"/>
  <c r="C459" i="4"/>
  <c r="B460" i="4"/>
  <c r="C460" i="4"/>
  <c r="B461" i="4"/>
  <c r="C461" i="4"/>
  <c r="B462" i="4"/>
  <c r="C462" i="4"/>
  <c r="B463" i="4"/>
  <c r="C463" i="4"/>
  <c r="B464" i="4"/>
  <c r="C464" i="4"/>
  <c r="B465" i="4"/>
  <c r="C465" i="4"/>
  <c r="B466" i="4"/>
  <c r="C466" i="4"/>
  <c r="B467" i="4"/>
  <c r="C467" i="4"/>
  <c r="B468" i="4"/>
  <c r="C468" i="4"/>
  <c r="B469" i="4"/>
  <c r="C469" i="4"/>
  <c r="B470" i="4"/>
  <c r="C470" i="4"/>
  <c r="B471" i="4"/>
  <c r="C471" i="4"/>
  <c r="B472" i="4"/>
  <c r="C472" i="4"/>
  <c r="B473" i="4"/>
  <c r="C473" i="4"/>
  <c r="B474" i="4"/>
  <c r="C474" i="4"/>
  <c r="B475" i="4"/>
  <c r="C475" i="4"/>
  <c r="B476" i="4"/>
  <c r="C476" i="4"/>
  <c r="B477" i="4"/>
  <c r="C477" i="4"/>
  <c r="B478" i="4"/>
  <c r="C478" i="4"/>
  <c r="B479" i="4"/>
  <c r="C479" i="4"/>
  <c r="B480" i="4"/>
  <c r="C480" i="4"/>
  <c r="B481" i="4"/>
  <c r="C481" i="4"/>
  <c r="B482" i="4"/>
  <c r="C482" i="4"/>
  <c r="B483" i="4"/>
  <c r="C483" i="4"/>
  <c r="B484" i="4"/>
  <c r="C484" i="4"/>
  <c r="B485" i="4"/>
  <c r="C485" i="4"/>
  <c r="B486" i="4"/>
  <c r="C486" i="4"/>
  <c r="B487" i="4"/>
  <c r="C487" i="4"/>
  <c r="B488" i="4"/>
  <c r="C488" i="4"/>
  <c r="B489" i="4"/>
  <c r="C489" i="4"/>
  <c r="B490" i="4"/>
  <c r="C490" i="4"/>
  <c r="B491" i="4"/>
  <c r="C491" i="4"/>
  <c r="B492" i="4"/>
  <c r="C492" i="4"/>
  <c r="B493" i="4"/>
  <c r="C493" i="4"/>
  <c r="B494" i="4"/>
  <c r="C494" i="4"/>
  <c r="B495" i="4"/>
  <c r="C495" i="4"/>
  <c r="B496" i="4"/>
  <c r="C496" i="4"/>
  <c r="B497" i="4"/>
  <c r="C497" i="4"/>
  <c r="B498" i="4"/>
  <c r="C498" i="4"/>
  <c r="B499" i="4"/>
  <c r="C499" i="4"/>
  <c r="B500" i="4"/>
  <c r="C500" i="4"/>
  <c r="B501" i="4"/>
  <c r="C501" i="4"/>
  <c r="B502" i="4"/>
  <c r="C502" i="4"/>
  <c r="B503" i="4"/>
  <c r="C503" i="4"/>
  <c r="B504" i="4"/>
  <c r="C504" i="4"/>
  <c r="B505" i="4"/>
  <c r="C505" i="4"/>
  <c r="B506" i="4"/>
  <c r="C506" i="4"/>
  <c r="B507" i="4"/>
  <c r="C507" i="4"/>
  <c r="B508" i="4"/>
  <c r="C508" i="4"/>
  <c r="B509" i="4"/>
  <c r="C509" i="4"/>
  <c r="B510" i="4"/>
  <c r="C510" i="4"/>
  <c r="B511" i="4"/>
  <c r="C511" i="4"/>
  <c r="B512" i="4"/>
  <c r="C512" i="4"/>
  <c r="B513" i="4"/>
  <c r="C513" i="4"/>
  <c r="B514" i="4"/>
  <c r="C514" i="4"/>
  <c r="B515" i="4"/>
  <c r="C515" i="4"/>
  <c r="B516" i="4"/>
  <c r="C516" i="4"/>
  <c r="B517" i="4"/>
  <c r="C517" i="4"/>
  <c r="B518" i="4"/>
  <c r="C518" i="4"/>
  <c r="B519" i="4"/>
  <c r="C519" i="4"/>
  <c r="B520" i="4"/>
  <c r="C520" i="4"/>
  <c r="B521" i="4"/>
  <c r="C521" i="4"/>
  <c r="B522" i="4"/>
  <c r="C522" i="4"/>
  <c r="B523" i="4"/>
  <c r="C523" i="4"/>
  <c r="B524" i="4"/>
  <c r="C524" i="4"/>
  <c r="B525" i="4"/>
  <c r="C525" i="4"/>
  <c r="B526" i="4"/>
  <c r="C526" i="4"/>
  <c r="B527" i="4"/>
  <c r="C527" i="4"/>
  <c r="B528" i="4"/>
  <c r="C528" i="4"/>
  <c r="B529" i="4"/>
  <c r="C529" i="4"/>
  <c r="B530" i="4"/>
  <c r="C530" i="4"/>
  <c r="B531" i="4"/>
  <c r="C531" i="4"/>
  <c r="B532" i="4"/>
  <c r="C532" i="4"/>
  <c r="B533" i="4"/>
  <c r="C533" i="4"/>
  <c r="B534" i="4"/>
  <c r="C534" i="4"/>
  <c r="B535" i="4"/>
  <c r="C535" i="4"/>
  <c r="B536" i="4"/>
  <c r="C536" i="4"/>
  <c r="B537" i="4"/>
  <c r="C537" i="4"/>
  <c r="B538" i="4"/>
  <c r="C538" i="4"/>
  <c r="B539" i="4"/>
  <c r="C539" i="4"/>
  <c r="B540" i="4"/>
  <c r="C540" i="4"/>
  <c r="B541" i="4"/>
  <c r="C541" i="4"/>
  <c r="B542" i="4"/>
  <c r="C542" i="4"/>
  <c r="B543" i="4"/>
  <c r="C543" i="4"/>
  <c r="B544" i="4"/>
  <c r="C544" i="4"/>
  <c r="B545" i="4"/>
  <c r="C545" i="4"/>
  <c r="B546" i="4"/>
  <c r="C546" i="4"/>
  <c r="B547" i="4"/>
  <c r="C547" i="4"/>
  <c r="B548" i="4"/>
  <c r="C548" i="4"/>
  <c r="B549" i="4"/>
  <c r="C549" i="4"/>
  <c r="B550" i="4"/>
  <c r="C550" i="4"/>
  <c r="B551" i="4"/>
  <c r="C551" i="4"/>
  <c r="B552" i="4"/>
  <c r="C552" i="4"/>
  <c r="B553" i="4"/>
  <c r="C553" i="4"/>
  <c r="B554" i="4"/>
  <c r="C554" i="4"/>
  <c r="B555" i="4"/>
  <c r="C555" i="4"/>
  <c r="B556" i="4"/>
  <c r="C556" i="4"/>
  <c r="B557" i="4"/>
  <c r="C557" i="4"/>
  <c r="B558" i="4"/>
  <c r="C558" i="4"/>
  <c r="B559" i="4"/>
  <c r="C559" i="4"/>
  <c r="B560" i="4"/>
  <c r="C560" i="4"/>
  <c r="B561" i="4"/>
  <c r="C561" i="4"/>
  <c r="B562" i="4"/>
  <c r="C562" i="4"/>
  <c r="B563" i="4"/>
  <c r="C563" i="4"/>
  <c r="B564" i="4"/>
  <c r="C564" i="4"/>
  <c r="B565" i="4"/>
  <c r="C565" i="4"/>
  <c r="B566" i="4"/>
  <c r="C566" i="4"/>
  <c r="B567" i="4"/>
  <c r="C567" i="4"/>
  <c r="B568" i="4"/>
  <c r="C568" i="4"/>
  <c r="B569" i="4"/>
  <c r="C569" i="4"/>
  <c r="B570" i="4"/>
  <c r="C570" i="4"/>
  <c r="B571" i="4"/>
  <c r="C571" i="4"/>
  <c r="B572" i="4"/>
  <c r="C572" i="4"/>
  <c r="B573" i="4"/>
  <c r="C573" i="4"/>
  <c r="B574" i="4"/>
  <c r="C574" i="4"/>
  <c r="B575" i="4"/>
  <c r="C575" i="4"/>
  <c r="B576" i="4"/>
  <c r="C576" i="4"/>
  <c r="B577" i="4"/>
  <c r="C577" i="4"/>
  <c r="B578" i="4"/>
  <c r="C578" i="4"/>
  <c r="B579" i="4"/>
  <c r="C579" i="4"/>
  <c r="B580" i="4"/>
  <c r="C580" i="4"/>
  <c r="B581" i="4"/>
  <c r="C581" i="4"/>
  <c r="B582" i="4"/>
  <c r="C582" i="4"/>
  <c r="B583" i="4"/>
  <c r="C583" i="4"/>
  <c r="B584" i="4"/>
  <c r="C584" i="4"/>
  <c r="B585" i="4"/>
  <c r="C585" i="4"/>
  <c r="B586" i="4"/>
  <c r="C586" i="4"/>
  <c r="B587" i="4"/>
  <c r="C587" i="4"/>
  <c r="B588" i="4"/>
  <c r="C588" i="4"/>
  <c r="B589" i="4"/>
  <c r="C589" i="4"/>
  <c r="B590" i="4"/>
  <c r="C590" i="4"/>
  <c r="B591" i="4"/>
  <c r="C591" i="4"/>
  <c r="B592" i="4"/>
  <c r="C592" i="4"/>
  <c r="B593" i="4"/>
  <c r="C593" i="4"/>
  <c r="B594" i="4"/>
  <c r="C594" i="4"/>
  <c r="B595" i="4"/>
  <c r="C595" i="4"/>
  <c r="B596" i="4"/>
  <c r="C596" i="4"/>
  <c r="B597" i="4"/>
  <c r="C597" i="4"/>
  <c r="B598" i="4"/>
  <c r="C598" i="4"/>
  <c r="B599" i="4"/>
  <c r="C599" i="4"/>
  <c r="B600" i="4"/>
  <c r="C600" i="4"/>
  <c r="B601" i="4"/>
  <c r="C601" i="4"/>
  <c r="B602" i="4"/>
  <c r="C602" i="4"/>
  <c r="B603" i="4"/>
  <c r="C603" i="4"/>
  <c r="B604" i="4"/>
  <c r="C604" i="4"/>
  <c r="B605" i="4"/>
  <c r="C605" i="4"/>
  <c r="B606" i="4"/>
  <c r="C606" i="4"/>
  <c r="B607" i="4"/>
  <c r="C607" i="4"/>
  <c r="B608" i="4"/>
  <c r="C608" i="4"/>
  <c r="B609" i="4"/>
  <c r="C609" i="4"/>
  <c r="B610" i="4"/>
  <c r="C610" i="4"/>
  <c r="B611" i="4"/>
  <c r="C611" i="4"/>
  <c r="B612" i="4"/>
  <c r="C612" i="4"/>
  <c r="B613" i="4"/>
  <c r="C613" i="4"/>
  <c r="B614" i="4"/>
  <c r="C614" i="4"/>
  <c r="B615" i="4"/>
  <c r="C615" i="4"/>
  <c r="B616" i="4"/>
  <c r="C616" i="4"/>
  <c r="B617" i="4"/>
  <c r="C617" i="4"/>
  <c r="B618" i="4"/>
  <c r="C618" i="4"/>
  <c r="B619" i="4"/>
  <c r="C619" i="4"/>
  <c r="B620" i="4"/>
  <c r="C620" i="4"/>
  <c r="B621" i="4"/>
  <c r="C621" i="4"/>
  <c r="B622" i="4"/>
  <c r="C622" i="4"/>
  <c r="B623" i="4"/>
  <c r="C623" i="4"/>
  <c r="B624" i="4"/>
  <c r="C624" i="4"/>
  <c r="B625" i="4"/>
  <c r="C625" i="4"/>
  <c r="B626" i="4"/>
  <c r="C626" i="4"/>
  <c r="B627" i="4"/>
  <c r="C627" i="4"/>
  <c r="B628" i="4"/>
  <c r="C628" i="4"/>
  <c r="B629" i="4"/>
  <c r="C629" i="4"/>
  <c r="B630" i="4"/>
  <c r="C630" i="4"/>
  <c r="B631" i="4"/>
  <c r="C631" i="4"/>
  <c r="B632" i="4"/>
  <c r="C632" i="4"/>
  <c r="B633" i="4"/>
  <c r="C633" i="4"/>
  <c r="B634" i="4"/>
  <c r="C634" i="4"/>
  <c r="B635" i="4"/>
  <c r="C635" i="4"/>
  <c r="B636" i="4"/>
  <c r="C636" i="4"/>
  <c r="B637" i="4"/>
  <c r="C637" i="4"/>
  <c r="B638" i="4"/>
  <c r="C638" i="4"/>
  <c r="B639" i="4"/>
  <c r="C639" i="4"/>
  <c r="B640" i="4"/>
  <c r="C640" i="4"/>
  <c r="B641" i="4"/>
  <c r="C641" i="4"/>
  <c r="B642" i="4"/>
  <c r="C642" i="4"/>
  <c r="B643" i="4"/>
  <c r="C643" i="4"/>
  <c r="B644" i="4"/>
  <c r="C644" i="4"/>
  <c r="B645" i="4"/>
  <c r="C645" i="4"/>
  <c r="B646" i="4"/>
  <c r="C646" i="4"/>
  <c r="B647" i="4"/>
  <c r="C647" i="4"/>
  <c r="B648" i="4"/>
  <c r="C648" i="4"/>
  <c r="B649" i="4"/>
  <c r="C649" i="4"/>
  <c r="B650" i="4"/>
  <c r="C650" i="4"/>
  <c r="B651" i="4"/>
  <c r="C651" i="4"/>
  <c r="B652" i="4"/>
  <c r="C652" i="4"/>
  <c r="B653" i="4"/>
  <c r="C653" i="4"/>
  <c r="B654" i="4"/>
  <c r="C654" i="4"/>
  <c r="B655" i="4"/>
  <c r="C655" i="4"/>
  <c r="B656" i="4"/>
  <c r="C656" i="4"/>
  <c r="B657" i="4"/>
  <c r="C657" i="4"/>
  <c r="B658" i="4"/>
  <c r="C658" i="4"/>
  <c r="B659" i="4"/>
  <c r="C659" i="4"/>
  <c r="B660" i="4"/>
  <c r="C660" i="4"/>
  <c r="B661" i="4"/>
  <c r="C661" i="4"/>
  <c r="B662" i="4"/>
  <c r="C662" i="4"/>
  <c r="B663" i="4"/>
  <c r="C663" i="4"/>
  <c r="B664" i="4"/>
  <c r="C664" i="4"/>
  <c r="B665" i="4"/>
  <c r="C665" i="4"/>
  <c r="B666" i="4"/>
  <c r="C666" i="4"/>
  <c r="B667" i="4"/>
  <c r="C667" i="4"/>
  <c r="B668" i="4"/>
  <c r="C668" i="4"/>
  <c r="B669" i="4"/>
  <c r="C669" i="4"/>
  <c r="B670" i="4"/>
  <c r="C670" i="4"/>
  <c r="B671" i="4"/>
  <c r="C671" i="4"/>
  <c r="B672" i="4"/>
  <c r="C672" i="4"/>
  <c r="B673" i="4"/>
  <c r="C673" i="4"/>
  <c r="B674" i="4"/>
  <c r="C674" i="4"/>
  <c r="B675" i="4"/>
  <c r="C675" i="4"/>
  <c r="B676" i="4"/>
  <c r="C676" i="4"/>
  <c r="B677" i="4"/>
  <c r="C677" i="4"/>
  <c r="B678" i="4"/>
  <c r="C678" i="4"/>
  <c r="B297" i="4"/>
  <c r="C297" i="4" s="1"/>
  <c r="B298" i="4"/>
  <c r="C298" i="4" s="1"/>
  <c r="B299" i="4"/>
  <c r="C299" i="4" s="1"/>
  <c r="B300" i="4"/>
  <c r="C300" i="4" s="1"/>
  <c r="B301" i="4"/>
  <c r="C301" i="4" s="1"/>
  <c r="B302" i="4"/>
  <c r="C302" i="4" s="1"/>
  <c r="B303" i="4"/>
  <c r="C303" i="4" s="1"/>
  <c r="B304" i="4"/>
  <c r="C304" i="4" s="1"/>
  <c r="B305" i="4"/>
  <c r="C305" i="4" s="1"/>
  <c r="B306" i="4"/>
  <c r="C306" i="4" s="1"/>
  <c r="B307" i="4"/>
  <c r="C307" i="4" s="1"/>
  <c r="B308" i="4"/>
  <c r="C308" i="4" s="1"/>
  <c r="B309" i="4"/>
  <c r="C309" i="4" s="1"/>
  <c r="B310" i="4"/>
  <c r="C310" i="4" s="1"/>
  <c r="B311" i="4"/>
  <c r="C311" i="4" s="1"/>
  <c r="B312" i="4"/>
  <c r="C312" i="4" s="1"/>
  <c r="B313" i="4"/>
  <c r="C313" i="4" s="1"/>
  <c r="B314" i="4"/>
  <c r="C314" i="4" s="1"/>
  <c r="B315" i="4"/>
  <c r="C315" i="4" s="1"/>
  <c r="B316" i="4"/>
  <c r="C316" i="4" s="1"/>
  <c r="B317" i="4"/>
  <c r="C317" i="4" s="1"/>
  <c r="B318" i="4"/>
  <c r="C318" i="4" s="1"/>
  <c r="B319" i="4"/>
  <c r="C319" i="4" s="1"/>
  <c r="B320" i="4"/>
  <c r="C320" i="4" s="1"/>
  <c r="B321" i="4"/>
  <c r="C321" i="4" s="1"/>
  <c r="B322" i="4"/>
  <c r="C322" i="4" s="1"/>
  <c r="B323" i="4"/>
  <c r="C323" i="4" s="1"/>
  <c r="B324" i="4"/>
  <c r="C324" i="4" s="1"/>
  <c r="B325" i="4"/>
  <c r="C325" i="4" s="1"/>
  <c r="B326" i="4"/>
  <c r="C326" i="4" s="1"/>
  <c r="B327" i="4"/>
  <c r="C327" i="4" s="1"/>
  <c r="B328" i="4"/>
  <c r="C328" i="4" s="1"/>
  <c r="B329" i="4"/>
  <c r="C329" i="4" s="1"/>
  <c r="B330" i="4"/>
  <c r="C330" i="4" s="1"/>
  <c r="B331" i="4"/>
  <c r="C331" i="4" s="1"/>
  <c r="B332" i="4"/>
  <c r="C332" i="4" s="1"/>
  <c r="B333" i="4"/>
  <c r="C333" i="4" s="1"/>
  <c r="B334" i="4"/>
  <c r="C334" i="4" s="1"/>
  <c r="B335" i="4"/>
  <c r="C335" i="4" s="1"/>
  <c r="B336" i="4"/>
  <c r="C336" i="4" s="1"/>
  <c r="B337" i="4"/>
  <c r="C337" i="4" s="1"/>
  <c r="B338" i="4"/>
  <c r="C338" i="4" s="1"/>
  <c r="B339" i="4"/>
  <c r="C339" i="4" s="1"/>
  <c r="B340" i="4"/>
  <c r="C340" i="4" s="1"/>
  <c r="B341" i="4"/>
  <c r="C341" i="4" s="1"/>
  <c r="B342" i="4"/>
  <c r="C342" i="4" s="1"/>
  <c r="B343" i="4"/>
  <c r="C343" i="4" s="1"/>
  <c r="B344" i="4"/>
  <c r="C344" i="4" s="1"/>
  <c r="B345" i="4"/>
  <c r="C345" i="4" s="1"/>
  <c r="B346" i="4"/>
  <c r="C346" i="4" s="1"/>
  <c r="B347" i="4"/>
  <c r="C347" i="4" s="1"/>
  <c r="B348" i="4"/>
  <c r="C348" i="4" s="1"/>
  <c r="B349" i="4"/>
  <c r="C349" i="4" s="1"/>
  <c r="B350" i="4"/>
  <c r="C350" i="4" s="1"/>
  <c r="B351" i="4"/>
  <c r="C351" i="4" s="1"/>
  <c r="B352" i="4"/>
  <c r="C352" i="4" s="1"/>
  <c r="B353" i="4"/>
  <c r="C353" i="4" s="1"/>
  <c r="B354" i="4"/>
  <c r="C354" i="4" s="1"/>
  <c r="B355" i="4"/>
  <c r="C355" i="4" s="1"/>
  <c r="B356" i="4"/>
  <c r="C356" i="4" s="1"/>
  <c r="B357" i="4"/>
  <c r="C357" i="4" s="1"/>
  <c r="B358" i="4"/>
  <c r="C358" i="4" s="1"/>
  <c r="B359" i="4"/>
  <c r="C359" i="4" s="1"/>
  <c r="B360" i="4"/>
  <c r="C360" i="4" s="1"/>
  <c r="B361" i="4"/>
  <c r="C361" i="4" s="1"/>
  <c r="B362" i="4"/>
  <c r="C362" i="4" s="1"/>
  <c r="B363" i="4"/>
  <c r="C363" i="4" s="1"/>
  <c r="B364" i="4"/>
  <c r="C364" i="4" s="1"/>
  <c r="B365" i="4"/>
  <c r="C365" i="4" s="1"/>
  <c r="B366" i="4"/>
  <c r="C366" i="4" s="1"/>
  <c r="B367" i="4"/>
  <c r="C367" i="4" s="1"/>
  <c r="B368" i="4"/>
  <c r="C368" i="4" s="1"/>
  <c r="B369" i="4"/>
  <c r="C369" i="4" s="1"/>
  <c r="B370" i="4"/>
  <c r="C370" i="4" s="1"/>
  <c r="B371" i="4"/>
  <c r="C371" i="4" s="1"/>
  <c r="B372" i="4"/>
  <c r="C372" i="4" s="1"/>
  <c r="B373" i="4"/>
  <c r="C373" i="4" s="1"/>
  <c r="B374" i="4"/>
  <c r="C374" i="4" s="1"/>
  <c r="B375" i="4"/>
  <c r="C375" i="4" s="1"/>
  <c r="B376" i="4"/>
  <c r="C376" i="4" s="1"/>
  <c r="B377" i="4"/>
  <c r="C377" i="4" s="1"/>
  <c r="B378" i="4"/>
  <c r="C378" i="4" s="1"/>
  <c r="B379" i="4"/>
  <c r="C379" i="4" s="1"/>
  <c r="B380" i="4"/>
  <c r="C380" i="4" s="1"/>
  <c r="B381" i="4"/>
  <c r="C381" i="4" s="1"/>
  <c r="B382" i="4"/>
  <c r="C382" i="4"/>
  <c r="B383" i="4"/>
  <c r="C383" i="4"/>
  <c r="B384" i="4"/>
  <c r="C384" i="4"/>
  <c r="B385" i="4"/>
  <c r="C385" i="4"/>
  <c r="B386" i="4"/>
  <c r="C386" i="4"/>
  <c r="B387" i="4"/>
  <c r="C387" i="4"/>
  <c r="B388" i="4"/>
  <c r="C388" i="4"/>
  <c r="B389" i="4"/>
  <c r="C389" i="4"/>
  <c r="B390" i="4"/>
  <c r="C390" i="4"/>
  <c r="B391" i="4"/>
  <c r="C391" i="4"/>
  <c r="B392" i="4"/>
  <c r="C392" i="4"/>
  <c r="B393" i="4"/>
  <c r="C393" i="4"/>
  <c r="B394" i="4"/>
  <c r="C394" i="4"/>
  <c r="B395" i="4"/>
  <c r="C395" i="4"/>
  <c r="B396" i="4"/>
  <c r="C39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B60" i="4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B209" i="4" s="1"/>
  <c r="B210" i="4" s="1"/>
  <c r="B211" i="4" s="1"/>
  <c r="B212" i="4" s="1"/>
  <c r="B213" i="4" s="1"/>
  <c r="B214" i="4" s="1"/>
  <c r="B215" i="4" s="1"/>
  <c r="B216" i="4" s="1"/>
  <c r="B217" i="4" s="1"/>
  <c r="B218" i="4" s="1"/>
  <c r="B219" i="4" s="1"/>
  <c r="B220" i="4" s="1"/>
  <c r="B221" i="4" s="1"/>
  <c r="B222" i="4" s="1"/>
  <c r="B223" i="4" s="1"/>
  <c r="B224" i="4" s="1"/>
  <c r="B225" i="4" s="1"/>
  <c r="B226" i="4" s="1"/>
  <c r="B227" i="4" s="1"/>
  <c r="B228" i="4" s="1"/>
  <c r="B229" i="4" s="1"/>
  <c r="B230" i="4" s="1"/>
  <c r="B231" i="4" s="1"/>
  <c r="B232" i="4" s="1"/>
  <c r="B233" i="4" s="1"/>
  <c r="B234" i="4" s="1"/>
  <c r="B235" i="4" s="1"/>
  <c r="B236" i="4" s="1"/>
  <c r="B237" i="4" s="1"/>
  <c r="B238" i="4" s="1"/>
  <c r="B239" i="4" s="1"/>
  <c r="B240" i="4" s="1"/>
  <c r="B241" i="4" s="1"/>
  <c r="B242" i="4" s="1"/>
  <c r="B243" i="4" s="1"/>
  <c r="B244" i="4" s="1"/>
  <c r="B245" i="4" s="1"/>
  <c r="B246" i="4" s="1"/>
  <c r="B247" i="4" s="1"/>
  <c r="B248" i="4" s="1"/>
  <c r="B249" i="4" s="1"/>
  <c r="B250" i="4" s="1"/>
  <c r="B251" i="4" s="1"/>
  <c r="B252" i="4" s="1"/>
  <c r="B253" i="4" s="1"/>
  <c r="B254" i="4" s="1"/>
  <c r="B255" i="4" s="1"/>
  <c r="B256" i="4" s="1"/>
  <c r="B257" i="4" s="1"/>
  <c r="B258" i="4" s="1"/>
  <c r="B259" i="4" s="1"/>
  <c r="B260" i="4" s="1"/>
  <c r="B261" i="4" s="1"/>
  <c r="B262" i="4" s="1"/>
  <c r="B263" i="4" s="1"/>
  <c r="B264" i="4" s="1"/>
  <c r="B265" i="4" s="1"/>
  <c r="B266" i="4" s="1"/>
  <c r="B267" i="4" s="1"/>
  <c r="B268" i="4" s="1"/>
  <c r="B269" i="4" s="1"/>
  <c r="B270" i="4" s="1"/>
  <c r="B271" i="4" s="1"/>
  <c r="B272" i="4" s="1"/>
  <c r="B273" i="4" s="1"/>
  <c r="B274" i="4" s="1"/>
  <c r="B275" i="4" s="1"/>
  <c r="B276" i="4" s="1"/>
  <c r="B277" i="4" s="1"/>
  <c r="B278" i="4" s="1"/>
  <c r="B279" i="4" s="1"/>
  <c r="B280" i="4" s="1"/>
  <c r="B281" i="4" s="1"/>
  <c r="B282" i="4" s="1"/>
  <c r="B283" i="4" s="1"/>
  <c r="B284" i="4" s="1"/>
  <c r="B285" i="4" s="1"/>
  <c r="B286" i="4" s="1"/>
  <c r="B287" i="4" s="1"/>
  <c r="B288" i="4" s="1"/>
  <c r="B289" i="4" s="1"/>
  <c r="B290" i="4" s="1"/>
  <c r="B291" i="4" s="1"/>
  <c r="B292" i="4" s="1"/>
  <c r="B293" i="4" s="1"/>
  <c r="B294" i="4" s="1"/>
  <c r="B295" i="4" s="1"/>
  <c r="B296" i="4" s="1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B26" i="4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8" i="4"/>
  <c r="B9" i="4" s="1"/>
  <c r="C4" i="4"/>
  <c r="C6" i="4"/>
  <c r="C7" i="4"/>
  <c r="C8" i="4"/>
  <c r="B4" i="4"/>
  <c r="D49" i="3"/>
  <c r="D48" i="3"/>
  <c r="D47" i="3"/>
  <c r="D46" i="3"/>
  <c r="D45" i="3"/>
  <c r="B46" i="3"/>
  <c r="B47" i="3"/>
  <c r="B48" i="3"/>
  <c r="B49" i="3"/>
  <c r="B50" i="3"/>
  <c r="B51" i="3"/>
  <c r="B52" i="3"/>
  <c r="B53" i="3"/>
  <c r="B54" i="3"/>
  <c r="B55" i="3"/>
  <c r="B56" i="3"/>
  <c r="B57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284" i="2"/>
  <c r="C284" i="2" s="1"/>
  <c r="B285" i="2"/>
  <c r="C285" i="2" s="1"/>
  <c r="B286" i="2"/>
  <c r="C286" i="2" s="1"/>
  <c r="B287" i="2"/>
  <c r="C287" i="2" s="1"/>
  <c r="B288" i="2"/>
  <c r="C288" i="2" s="1"/>
  <c r="B289" i="2"/>
  <c r="C289" i="2" s="1"/>
  <c r="B290" i="2"/>
  <c r="C290" i="2" s="1"/>
  <c r="B291" i="2"/>
  <c r="C291" i="2" s="1"/>
  <c r="B292" i="2"/>
  <c r="C292" i="2" s="1"/>
  <c r="B293" i="2"/>
  <c r="C293" i="2" s="1"/>
  <c r="B294" i="2"/>
  <c r="C294" i="2" s="1"/>
  <c r="B295" i="2"/>
  <c r="C295" i="2" s="1"/>
  <c r="B296" i="2"/>
  <c r="C296" i="2" s="1"/>
  <c r="B297" i="2"/>
  <c r="C297" i="2" s="1"/>
  <c r="B298" i="2"/>
  <c r="C298" i="2" s="1"/>
  <c r="B299" i="2"/>
  <c r="C299" i="2" s="1"/>
  <c r="B300" i="2"/>
  <c r="C300" i="2" s="1"/>
  <c r="B301" i="2"/>
  <c r="C301" i="2" s="1"/>
  <c r="B302" i="2"/>
  <c r="C302" i="2" s="1"/>
  <c r="B303" i="2"/>
  <c r="C303" i="2" s="1"/>
  <c r="B304" i="2"/>
  <c r="C304" i="2" s="1"/>
  <c r="B305" i="2"/>
  <c r="C305" i="2" s="1"/>
  <c r="B306" i="2"/>
  <c r="C306" i="2" s="1"/>
  <c r="B307" i="2"/>
  <c r="C307" i="2" s="1"/>
  <c r="B308" i="2"/>
  <c r="C308" i="2" s="1"/>
  <c r="B309" i="2"/>
  <c r="C309" i="2" s="1"/>
  <c r="B310" i="2"/>
  <c r="C310" i="2" s="1"/>
  <c r="B311" i="2"/>
  <c r="C311" i="2" s="1"/>
  <c r="B312" i="2"/>
  <c r="C312" i="2" s="1"/>
  <c r="B313" i="2"/>
  <c r="C313" i="2" s="1"/>
  <c r="B314" i="2"/>
  <c r="C314" i="2" s="1"/>
  <c r="B315" i="2"/>
  <c r="C315" i="2" s="1"/>
  <c r="B316" i="2"/>
  <c r="C316" i="2" s="1"/>
  <c r="B317" i="2"/>
  <c r="C317" i="2" s="1"/>
  <c r="B318" i="2"/>
  <c r="C318" i="2" s="1"/>
  <c r="B319" i="2"/>
  <c r="C319" i="2" s="1"/>
  <c r="B320" i="2"/>
  <c r="C320" i="2" s="1"/>
  <c r="B321" i="2"/>
  <c r="C321" i="2" s="1"/>
  <c r="B322" i="2"/>
  <c r="C322" i="2" s="1"/>
  <c r="B323" i="2"/>
  <c r="C323" i="2" s="1"/>
  <c r="B324" i="2"/>
  <c r="C324" i="2" s="1"/>
  <c r="B325" i="2"/>
  <c r="C325" i="2" s="1"/>
  <c r="B326" i="2"/>
  <c r="C326" i="2" s="1"/>
  <c r="B327" i="2"/>
  <c r="C327" i="2" s="1"/>
  <c r="B328" i="2"/>
  <c r="C328" i="2" s="1"/>
  <c r="B329" i="2"/>
  <c r="C329" i="2" s="1"/>
  <c r="B330" i="2"/>
  <c r="C330" i="2" s="1"/>
  <c r="B331" i="2"/>
  <c r="C331" i="2" s="1"/>
  <c r="B332" i="2"/>
  <c r="C332" i="2" s="1"/>
  <c r="B333" i="2"/>
  <c r="C333" i="2" s="1"/>
  <c r="B334" i="2"/>
  <c r="C334" i="2" s="1"/>
  <c r="B335" i="2"/>
  <c r="C335" i="2" s="1"/>
  <c r="B336" i="2"/>
  <c r="C336" i="2" s="1"/>
  <c r="B337" i="2"/>
  <c r="C337" i="2" s="1"/>
  <c r="B338" i="2"/>
  <c r="C338" i="2" s="1"/>
  <c r="B339" i="2"/>
  <c r="C339" i="2" s="1"/>
  <c r="B340" i="2"/>
  <c r="C340" i="2" s="1"/>
  <c r="B341" i="2"/>
  <c r="C341" i="2" s="1"/>
  <c r="B342" i="2"/>
  <c r="C342" i="2" s="1"/>
  <c r="B343" i="2"/>
  <c r="C343" i="2" s="1"/>
  <c r="B344" i="2"/>
  <c r="C344" i="2" s="1"/>
  <c r="B345" i="2"/>
  <c r="C345" i="2" s="1"/>
  <c r="B346" i="2"/>
  <c r="C346" i="2" s="1"/>
  <c r="B347" i="2"/>
  <c r="C347" i="2" s="1"/>
  <c r="B348" i="2"/>
  <c r="C348" i="2" s="1"/>
  <c r="B349" i="2"/>
  <c r="C349" i="2" s="1"/>
  <c r="B350" i="2"/>
  <c r="C350" i="2" s="1"/>
  <c r="B351" i="2"/>
  <c r="C351" i="2" s="1"/>
  <c r="B352" i="2"/>
  <c r="C352" i="2" s="1"/>
  <c r="B353" i="2"/>
  <c r="C353" i="2" s="1"/>
  <c r="B354" i="2"/>
  <c r="C354" i="2" s="1"/>
  <c r="B355" i="2"/>
  <c r="C355" i="2" s="1"/>
  <c r="B356" i="2"/>
  <c r="C356" i="2" s="1"/>
  <c r="B357" i="2"/>
  <c r="C357" i="2" s="1"/>
  <c r="B358" i="2"/>
  <c r="C358" i="2" s="1"/>
  <c r="B359" i="2"/>
  <c r="C359" i="2" s="1"/>
  <c r="B360" i="2"/>
  <c r="C360" i="2" s="1"/>
  <c r="B361" i="2"/>
  <c r="C361" i="2" s="1"/>
  <c r="B362" i="2"/>
  <c r="C362" i="2" s="1"/>
  <c r="B363" i="2"/>
  <c r="C363" i="2" s="1"/>
  <c r="B364" i="2"/>
  <c r="C364" i="2" s="1"/>
  <c r="B365" i="2"/>
  <c r="C365" i="2" s="1"/>
  <c r="B366" i="2"/>
  <c r="C366" i="2" s="1"/>
  <c r="B367" i="2"/>
  <c r="C367" i="2" s="1"/>
  <c r="B368" i="2"/>
  <c r="C368" i="2" s="1"/>
  <c r="B369" i="2"/>
  <c r="C369" i="2"/>
  <c r="B370" i="2"/>
  <c r="C370" i="2"/>
  <c r="B371" i="2"/>
  <c r="C371" i="2"/>
  <c r="B372" i="2"/>
  <c r="C372" i="2"/>
  <c r="B373" i="2"/>
  <c r="C373" i="2"/>
  <c r="B374" i="2"/>
  <c r="C374" i="2"/>
  <c r="B375" i="2"/>
  <c r="C375" i="2"/>
  <c r="B376" i="2"/>
  <c r="C376" i="2"/>
  <c r="B377" i="2"/>
  <c r="C377" i="2"/>
  <c r="B378" i="2"/>
  <c r="C378" i="2"/>
  <c r="B379" i="2"/>
  <c r="C379" i="2"/>
  <c r="B380" i="2"/>
  <c r="C380" i="2"/>
  <c r="B381" i="2"/>
  <c r="C381" i="2"/>
  <c r="B382" i="2"/>
  <c r="C382" i="2"/>
  <c r="B383" i="2"/>
  <c r="C383" i="2"/>
  <c r="B384" i="2"/>
  <c r="C384" i="2"/>
  <c r="B385" i="2"/>
  <c r="C385" i="2"/>
  <c r="B386" i="2"/>
  <c r="C386" i="2"/>
  <c r="B387" i="2"/>
  <c r="C387" i="2"/>
  <c r="B388" i="2"/>
  <c r="C388" i="2"/>
  <c r="B389" i="2"/>
  <c r="C389" i="2"/>
  <c r="B390" i="2"/>
  <c r="C390" i="2"/>
  <c r="B391" i="2"/>
  <c r="C391" i="2"/>
  <c r="B392" i="2"/>
  <c r="C392" i="2"/>
  <c r="B393" i="2"/>
  <c r="C393" i="2"/>
  <c r="B394" i="2"/>
  <c r="C394" i="2"/>
  <c r="B395" i="2"/>
  <c r="C395" i="2"/>
  <c r="B396" i="2"/>
  <c r="C396" i="2"/>
  <c r="B397" i="2"/>
  <c r="C397" i="2"/>
  <c r="B398" i="2"/>
  <c r="C398" i="2"/>
  <c r="B399" i="2"/>
  <c r="C399" i="2"/>
  <c r="B400" i="2"/>
  <c r="C400" i="2"/>
  <c r="B401" i="2"/>
  <c r="C401" i="2"/>
  <c r="B402" i="2"/>
  <c r="C402" i="2"/>
  <c r="B403" i="2"/>
  <c r="C403" i="2"/>
  <c r="B404" i="2"/>
  <c r="C404" i="2"/>
  <c r="B405" i="2"/>
  <c r="C405" i="2"/>
  <c r="B406" i="2"/>
  <c r="C406" i="2"/>
  <c r="B407" i="2"/>
  <c r="C407" i="2"/>
  <c r="B408" i="2"/>
  <c r="C408" i="2"/>
  <c r="B409" i="2"/>
  <c r="C409" i="2"/>
  <c r="B410" i="2"/>
  <c r="C410" i="2"/>
  <c r="B411" i="2"/>
  <c r="C411" i="2"/>
  <c r="B412" i="2"/>
  <c r="C412" i="2"/>
  <c r="B413" i="2"/>
  <c r="C413" i="2"/>
  <c r="B414" i="2"/>
  <c r="C414" i="2"/>
  <c r="B415" i="2"/>
  <c r="C415" i="2"/>
  <c r="B416" i="2"/>
  <c r="C416" i="2"/>
  <c r="B417" i="2"/>
  <c r="C417" i="2"/>
  <c r="B418" i="2"/>
  <c r="C418" i="2"/>
  <c r="B419" i="2"/>
  <c r="C419" i="2"/>
  <c r="B420" i="2"/>
  <c r="C420" i="2"/>
  <c r="B421" i="2"/>
  <c r="C421" i="2"/>
  <c r="B422" i="2"/>
  <c r="C422" i="2"/>
  <c r="B423" i="2"/>
  <c r="C423" i="2"/>
  <c r="B424" i="2"/>
  <c r="C424" i="2"/>
  <c r="B425" i="2"/>
  <c r="C425" i="2"/>
  <c r="B426" i="2"/>
  <c r="C426" i="2"/>
  <c r="B427" i="2"/>
  <c r="C427" i="2"/>
  <c r="B428" i="2"/>
  <c r="C428" i="2"/>
  <c r="B429" i="2"/>
  <c r="C429" i="2"/>
  <c r="B430" i="2"/>
  <c r="C430" i="2"/>
  <c r="B431" i="2"/>
  <c r="C431" i="2"/>
  <c r="B432" i="2"/>
  <c r="C432" i="2"/>
  <c r="B433" i="2"/>
  <c r="C433" i="2"/>
  <c r="B434" i="2"/>
  <c r="C434" i="2"/>
  <c r="B435" i="2"/>
  <c r="C435" i="2"/>
  <c r="B436" i="2"/>
  <c r="C436" i="2"/>
  <c r="B437" i="2"/>
  <c r="C437" i="2"/>
  <c r="B438" i="2"/>
  <c r="C438" i="2"/>
  <c r="B439" i="2"/>
  <c r="C439" i="2"/>
  <c r="B440" i="2"/>
  <c r="C440" i="2"/>
  <c r="B441" i="2"/>
  <c r="C441" i="2"/>
  <c r="B442" i="2"/>
  <c r="C442" i="2"/>
  <c r="B443" i="2"/>
  <c r="C443" i="2"/>
  <c r="B444" i="2"/>
  <c r="C444" i="2"/>
  <c r="B445" i="2"/>
  <c r="C445" i="2"/>
  <c r="B446" i="2"/>
  <c r="C446" i="2"/>
  <c r="B447" i="2"/>
  <c r="C447" i="2"/>
  <c r="B448" i="2"/>
  <c r="C448" i="2"/>
  <c r="B449" i="2"/>
  <c r="C449" i="2"/>
  <c r="B450" i="2"/>
  <c r="C450" i="2"/>
  <c r="B451" i="2"/>
  <c r="C451" i="2"/>
  <c r="B452" i="2"/>
  <c r="C452" i="2"/>
  <c r="B453" i="2"/>
  <c r="C453" i="2"/>
  <c r="B454" i="2"/>
  <c r="C454" i="2"/>
  <c r="B455" i="2"/>
  <c r="C455" i="2"/>
  <c r="B456" i="2"/>
  <c r="C456" i="2"/>
  <c r="B457" i="2"/>
  <c r="C457" i="2"/>
  <c r="B458" i="2"/>
  <c r="C458" i="2"/>
  <c r="B459" i="2"/>
  <c r="C459" i="2"/>
  <c r="B460" i="2"/>
  <c r="C460" i="2"/>
  <c r="B461" i="2"/>
  <c r="C461" i="2"/>
  <c r="B462" i="2"/>
  <c r="C462" i="2"/>
  <c r="B463" i="2"/>
  <c r="C463" i="2"/>
  <c r="B464" i="2"/>
  <c r="C464" i="2"/>
  <c r="B465" i="2"/>
  <c r="C465" i="2"/>
  <c r="B466" i="2"/>
  <c r="C466" i="2"/>
  <c r="B467" i="2"/>
  <c r="C467" i="2"/>
  <c r="B468" i="2"/>
  <c r="C468" i="2"/>
  <c r="B469" i="2"/>
  <c r="C469" i="2"/>
  <c r="B470" i="2"/>
  <c r="C470" i="2"/>
  <c r="B471" i="2"/>
  <c r="C471" i="2"/>
  <c r="B472" i="2"/>
  <c r="C472" i="2"/>
  <c r="B473" i="2"/>
  <c r="C473" i="2"/>
  <c r="B474" i="2"/>
  <c r="C474" i="2"/>
  <c r="B475" i="2"/>
  <c r="C475" i="2"/>
  <c r="B476" i="2"/>
  <c r="C476" i="2"/>
  <c r="B477" i="2"/>
  <c r="C477" i="2"/>
  <c r="B478" i="2"/>
  <c r="C478" i="2"/>
  <c r="B479" i="2"/>
  <c r="C479" i="2"/>
  <c r="B480" i="2"/>
  <c r="C480" i="2"/>
  <c r="B481" i="2"/>
  <c r="C481" i="2"/>
  <c r="B482" i="2"/>
  <c r="C482" i="2"/>
  <c r="B483" i="2"/>
  <c r="C483" i="2"/>
  <c r="B484" i="2"/>
  <c r="C484" i="2"/>
  <c r="B485" i="2"/>
  <c r="C485" i="2"/>
  <c r="B486" i="2"/>
  <c r="C486" i="2"/>
  <c r="B487" i="2"/>
  <c r="C487" i="2"/>
  <c r="B488" i="2"/>
  <c r="C488" i="2"/>
  <c r="B489" i="2"/>
  <c r="C489" i="2"/>
  <c r="B490" i="2"/>
  <c r="C490" i="2"/>
  <c r="B491" i="2"/>
  <c r="C491" i="2"/>
  <c r="B492" i="2"/>
  <c r="C492" i="2"/>
  <c r="B493" i="2"/>
  <c r="C493" i="2"/>
  <c r="B494" i="2"/>
  <c r="C494" i="2"/>
  <c r="B495" i="2"/>
  <c r="C495" i="2"/>
  <c r="B496" i="2"/>
  <c r="C496" i="2"/>
  <c r="B497" i="2"/>
  <c r="C497" i="2"/>
  <c r="B498" i="2"/>
  <c r="C498" i="2"/>
  <c r="B499" i="2"/>
  <c r="C499" i="2"/>
  <c r="B500" i="2"/>
  <c r="C500" i="2"/>
  <c r="B501" i="2"/>
  <c r="C501" i="2"/>
  <c r="B502" i="2"/>
  <c r="C502" i="2"/>
  <c r="B503" i="2"/>
  <c r="C503" i="2"/>
  <c r="B504" i="2"/>
  <c r="C504" i="2"/>
  <c r="B505" i="2"/>
  <c r="C505" i="2"/>
  <c r="B506" i="2"/>
  <c r="C506" i="2"/>
  <c r="B507" i="2"/>
  <c r="C507" i="2"/>
  <c r="B508" i="2"/>
  <c r="C508" i="2"/>
  <c r="B509" i="2"/>
  <c r="C509" i="2"/>
  <c r="B510" i="2"/>
  <c r="C510" i="2"/>
  <c r="B511" i="2"/>
  <c r="C511" i="2"/>
  <c r="B512" i="2"/>
  <c r="C512" i="2"/>
  <c r="B513" i="2"/>
  <c r="C513" i="2"/>
  <c r="B514" i="2"/>
  <c r="C514" i="2"/>
  <c r="B515" i="2"/>
  <c r="C515" i="2"/>
  <c r="B516" i="2"/>
  <c r="C516" i="2"/>
  <c r="B517" i="2"/>
  <c r="C517" i="2"/>
  <c r="B518" i="2"/>
  <c r="C518" i="2"/>
  <c r="B519" i="2"/>
  <c r="C519" i="2"/>
  <c r="B520" i="2"/>
  <c r="C520" i="2"/>
  <c r="B521" i="2"/>
  <c r="C521" i="2"/>
  <c r="B522" i="2"/>
  <c r="C522" i="2"/>
  <c r="B523" i="2"/>
  <c r="C523" i="2"/>
  <c r="B524" i="2"/>
  <c r="C524" i="2"/>
  <c r="B525" i="2"/>
  <c r="C525" i="2"/>
  <c r="B526" i="2"/>
  <c r="C526" i="2"/>
  <c r="B527" i="2"/>
  <c r="C527" i="2"/>
  <c r="B528" i="2"/>
  <c r="C528" i="2"/>
  <c r="B529" i="2"/>
  <c r="C529" i="2"/>
  <c r="B530" i="2"/>
  <c r="C530" i="2"/>
  <c r="B531" i="2"/>
  <c r="C531" i="2"/>
  <c r="B532" i="2"/>
  <c r="C532" i="2"/>
  <c r="B533" i="2"/>
  <c r="C533" i="2"/>
  <c r="B534" i="2"/>
  <c r="C534" i="2"/>
  <c r="B535" i="2"/>
  <c r="C535" i="2"/>
  <c r="B536" i="2"/>
  <c r="C536" i="2"/>
  <c r="B537" i="2"/>
  <c r="C537" i="2"/>
  <c r="B538" i="2"/>
  <c r="C538" i="2"/>
  <c r="B539" i="2"/>
  <c r="C539" i="2"/>
  <c r="B540" i="2"/>
  <c r="C540" i="2"/>
  <c r="B541" i="2"/>
  <c r="C541" i="2"/>
  <c r="B542" i="2"/>
  <c r="C542" i="2"/>
  <c r="B543" i="2"/>
  <c r="C543" i="2"/>
  <c r="B544" i="2"/>
  <c r="C544" i="2"/>
  <c r="B545" i="2"/>
  <c r="C545" i="2"/>
  <c r="B546" i="2"/>
  <c r="C546" i="2"/>
  <c r="B547" i="2"/>
  <c r="C547" i="2"/>
  <c r="B548" i="2"/>
  <c r="C548" i="2"/>
  <c r="B549" i="2"/>
  <c r="C549" i="2"/>
  <c r="B550" i="2"/>
  <c r="C550" i="2"/>
  <c r="B551" i="2"/>
  <c r="C551" i="2"/>
  <c r="B552" i="2"/>
  <c r="C552" i="2"/>
  <c r="B553" i="2"/>
  <c r="C553" i="2"/>
  <c r="B554" i="2"/>
  <c r="C554" i="2"/>
  <c r="B555" i="2"/>
  <c r="C555" i="2"/>
  <c r="B556" i="2"/>
  <c r="C556" i="2"/>
  <c r="B557" i="2"/>
  <c r="C557" i="2"/>
  <c r="B558" i="2"/>
  <c r="C558" i="2"/>
  <c r="B559" i="2"/>
  <c r="C559" i="2"/>
  <c r="B560" i="2"/>
  <c r="C560" i="2"/>
  <c r="B561" i="2"/>
  <c r="C561" i="2"/>
  <c r="B562" i="2"/>
  <c r="C562" i="2"/>
  <c r="B563" i="2"/>
  <c r="C563" i="2"/>
  <c r="B564" i="2"/>
  <c r="C564" i="2"/>
  <c r="B565" i="2"/>
  <c r="C565" i="2"/>
  <c r="B566" i="2"/>
  <c r="C566" i="2"/>
  <c r="B567" i="2"/>
  <c r="C567" i="2"/>
  <c r="B568" i="2"/>
  <c r="C568" i="2"/>
  <c r="B569" i="2"/>
  <c r="C569" i="2"/>
  <c r="B570" i="2"/>
  <c r="C570" i="2"/>
  <c r="B571" i="2"/>
  <c r="C571" i="2"/>
  <c r="B572" i="2"/>
  <c r="C572" i="2"/>
  <c r="B573" i="2"/>
  <c r="C573" i="2"/>
  <c r="B574" i="2"/>
  <c r="C574" i="2"/>
  <c r="B575" i="2"/>
  <c r="C575" i="2"/>
  <c r="B576" i="2"/>
  <c r="C576" i="2"/>
  <c r="B577" i="2"/>
  <c r="C577" i="2"/>
  <c r="B578" i="2"/>
  <c r="C578" i="2"/>
  <c r="B579" i="2"/>
  <c r="C579" i="2"/>
  <c r="B580" i="2"/>
  <c r="C580" i="2"/>
  <c r="B581" i="2"/>
  <c r="C581" i="2"/>
  <c r="B582" i="2"/>
  <c r="C582" i="2"/>
  <c r="B583" i="2"/>
  <c r="C583" i="2"/>
  <c r="B584" i="2"/>
  <c r="C584" i="2"/>
  <c r="B585" i="2"/>
  <c r="C585" i="2"/>
  <c r="B586" i="2"/>
  <c r="C586" i="2"/>
  <c r="B587" i="2"/>
  <c r="C587" i="2"/>
  <c r="B588" i="2"/>
  <c r="C588" i="2"/>
  <c r="B589" i="2"/>
  <c r="C589" i="2"/>
  <c r="B590" i="2"/>
  <c r="C590" i="2"/>
  <c r="B591" i="2"/>
  <c r="C591" i="2"/>
  <c r="B592" i="2"/>
  <c r="C592" i="2"/>
  <c r="B593" i="2"/>
  <c r="C593" i="2"/>
  <c r="B594" i="2"/>
  <c r="C594" i="2"/>
  <c r="B595" i="2"/>
  <c r="C595" i="2"/>
  <c r="B596" i="2"/>
  <c r="C596" i="2"/>
  <c r="B597" i="2"/>
  <c r="C597" i="2"/>
  <c r="B598" i="2"/>
  <c r="C598" i="2"/>
  <c r="B599" i="2"/>
  <c r="C599" i="2"/>
  <c r="B600" i="2"/>
  <c r="C600" i="2"/>
  <c r="B601" i="2"/>
  <c r="C601" i="2"/>
  <c r="B602" i="2"/>
  <c r="C602" i="2"/>
  <c r="B603" i="2"/>
  <c r="C603" i="2"/>
  <c r="B604" i="2"/>
  <c r="C604" i="2"/>
  <c r="B605" i="2"/>
  <c r="C605" i="2"/>
  <c r="B606" i="2"/>
  <c r="C606" i="2"/>
  <c r="B607" i="2"/>
  <c r="C607" i="2"/>
  <c r="B608" i="2"/>
  <c r="C608" i="2"/>
  <c r="B609" i="2"/>
  <c r="C609" i="2"/>
  <c r="B610" i="2"/>
  <c r="C610" i="2"/>
  <c r="B611" i="2"/>
  <c r="C611" i="2"/>
  <c r="B612" i="2"/>
  <c r="C612" i="2"/>
  <c r="B613" i="2"/>
  <c r="C613" i="2"/>
  <c r="B614" i="2"/>
  <c r="C614" i="2"/>
  <c r="B615" i="2"/>
  <c r="C615" i="2"/>
  <c r="B616" i="2"/>
  <c r="C616" i="2"/>
  <c r="B617" i="2"/>
  <c r="C617" i="2"/>
  <c r="B618" i="2"/>
  <c r="C618" i="2"/>
  <c r="B619" i="2"/>
  <c r="C619" i="2"/>
  <c r="B620" i="2"/>
  <c r="C620" i="2"/>
  <c r="B621" i="2"/>
  <c r="C621" i="2"/>
  <c r="B622" i="2"/>
  <c r="C622" i="2"/>
  <c r="B623" i="2"/>
  <c r="C623" i="2"/>
  <c r="B624" i="2"/>
  <c r="C624" i="2"/>
  <c r="B625" i="2"/>
  <c r="C625" i="2"/>
  <c r="B626" i="2"/>
  <c r="C626" i="2"/>
  <c r="B627" i="2"/>
  <c r="C627" i="2"/>
  <c r="B628" i="2"/>
  <c r="C628" i="2"/>
  <c r="B629" i="2"/>
  <c r="C629" i="2"/>
  <c r="B630" i="2"/>
  <c r="C630" i="2"/>
  <c r="B631" i="2"/>
  <c r="C631" i="2"/>
  <c r="B632" i="2"/>
  <c r="C632" i="2"/>
  <c r="B633" i="2"/>
  <c r="C633" i="2"/>
  <c r="B634" i="2"/>
  <c r="C634" i="2"/>
  <c r="B635" i="2"/>
  <c r="C635" i="2"/>
  <c r="B636" i="2"/>
  <c r="C636" i="2"/>
  <c r="B637" i="2"/>
  <c r="C637" i="2"/>
  <c r="B638" i="2"/>
  <c r="C638" i="2"/>
  <c r="B639" i="2"/>
  <c r="C639" i="2"/>
  <c r="B640" i="2"/>
  <c r="C640" i="2"/>
  <c r="B641" i="2"/>
  <c r="C641" i="2"/>
  <c r="B642" i="2"/>
  <c r="C642" i="2"/>
  <c r="B643" i="2"/>
  <c r="C643" i="2"/>
  <c r="B644" i="2"/>
  <c r="C644" i="2"/>
  <c r="B645" i="2"/>
  <c r="C645" i="2"/>
  <c r="B646" i="2"/>
  <c r="C646" i="2"/>
  <c r="B647" i="2"/>
  <c r="C647" i="2"/>
  <c r="B648" i="2"/>
  <c r="C648" i="2"/>
  <c r="B649" i="2"/>
  <c r="C649" i="2"/>
  <c r="B650" i="2"/>
  <c r="C650" i="2"/>
  <c r="B651" i="2"/>
  <c r="C651" i="2"/>
  <c r="B652" i="2"/>
  <c r="C652" i="2"/>
  <c r="B653" i="2"/>
  <c r="C653" i="2"/>
  <c r="B654" i="2"/>
  <c r="C654" i="2"/>
  <c r="B655" i="2"/>
  <c r="C655" i="2"/>
  <c r="B656" i="2"/>
  <c r="C656" i="2"/>
  <c r="B657" i="2"/>
  <c r="C657" i="2"/>
  <c r="B658" i="2"/>
  <c r="C658" i="2"/>
  <c r="B659" i="2"/>
  <c r="C659" i="2"/>
  <c r="B660" i="2"/>
  <c r="C660" i="2"/>
  <c r="B661" i="2"/>
  <c r="C661" i="2"/>
  <c r="B662" i="2"/>
  <c r="C662" i="2"/>
  <c r="B663" i="2"/>
  <c r="C663" i="2"/>
  <c r="B664" i="2"/>
  <c r="C664" i="2"/>
  <c r="B665" i="2"/>
  <c r="C665" i="2"/>
  <c r="B666" i="2"/>
  <c r="C666" i="2"/>
  <c r="B667" i="2"/>
  <c r="C667" i="2"/>
  <c r="B668" i="2"/>
  <c r="C668" i="2"/>
  <c r="B669" i="2"/>
  <c r="C669" i="2"/>
  <c r="B670" i="2"/>
  <c r="C670" i="2"/>
  <c r="B671" i="2"/>
  <c r="C671" i="2"/>
  <c r="B672" i="2"/>
  <c r="C672" i="2"/>
  <c r="B673" i="2"/>
  <c r="C673" i="2"/>
  <c r="B674" i="2"/>
  <c r="C674" i="2"/>
  <c r="B675" i="2"/>
  <c r="C675" i="2"/>
  <c r="B676" i="2"/>
  <c r="C676" i="2"/>
  <c r="B677" i="2"/>
  <c r="C677" i="2"/>
  <c r="B678" i="2"/>
  <c r="C678" i="2"/>
  <c r="B679" i="2"/>
  <c r="C679" i="2"/>
  <c r="B680" i="2"/>
  <c r="C680" i="2"/>
  <c r="B681" i="2"/>
  <c r="C681" i="2"/>
  <c r="B682" i="2"/>
  <c r="C682" i="2"/>
  <c r="B683" i="2"/>
  <c r="C683" i="2"/>
  <c r="B684" i="2"/>
  <c r="C684" i="2"/>
  <c r="B685" i="2"/>
  <c r="C685" i="2"/>
  <c r="B686" i="2"/>
  <c r="C686" i="2"/>
  <c r="B687" i="2"/>
  <c r="C687" i="2"/>
  <c r="B688" i="2"/>
  <c r="C688" i="2"/>
  <c r="B689" i="2"/>
  <c r="C689" i="2"/>
  <c r="B690" i="2"/>
  <c r="C690" i="2"/>
  <c r="B691" i="2"/>
  <c r="C691" i="2"/>
  <c r="B692" i="2"/>
  <c r="C692" i="2"/>
  <c r="B693" i="2"/>
  <c r="C693" i="2"/>
  <c r="B694" i="2"/>
  <c r="C694" i="2"/>
  <c r="B695" i="2"/>
  <c r="C695" i="2"/>
  <c r="B696" i="2"/>
  <c r="C696" i="2"/>
  <c r="B697" i="2"/>
  <c r="C697" i="2"/>
  <c r="B698" i="2"/>
  <c r="C698" i="2"/>
  <c r="B699" i="2"/>
  <c r="C699" i="2"/>
  <c r="B700" i="2"/>
  <c r="C700" i="2"/>
  <c r="B701" i="2"/>
  <c r="C701" i="2"/>
  <c r="B702" i="2"/>
  <c r="C702" i="2"/>
  <c r="B703" i="2"/>
  <c r="C703" i="2"/>
  <c r="B704" i="2"/>
  <c r="C704" i="2"/>
  <c r="B705" i="2"/>
  <c r="C705" i="2"/>
  <c r="B706" i="2"/>
  <c r="C706" i="2"/>
  <c r="B707" i="2"/>
  <c r="C707" i="2"/>
  <c r="B708" i="2"/>
  <c r="C708" i="2"/>
  <c r="B709" i="2"/>
  <c r="C709" i="2"/>
  <c r="B710" i="2"/>
  <c r="C710" i="2"/>
  <c r="B711" i="2"/>
  <c r="C711" i="2"/>
  <c r="B712" i="2"/>
  <c r="C712" i="2"/>
  <c r="B713" i="2"/>
  <c r="C713" i="2"/>
  <c r="B714" i="2"/>
  <c r="C714" i="2"/>
  <c r="B715" i="2"/>
  <c r="C715" i="2"/>
  <c r="B716" i="2"/>
  <c r="C716" i="2"/>
  <c r="B717" i="2"/>
  <c r="C717" i="2"/>
  <c r="B718" i="2"/>
  <c r="C718" i="2"/>
  <c r="B719" i="2"/>
  <c r="C719" i="2"/>
  <c r="B720" i="2"/>
  <c r="C720" i="2"/>
  <c r="B721" i="2"/>
  <c r="C721" i="2"/>
  <c r="B722" i="2"/>
  <c r="C722" i="2"/>
  <c r="B723" i="2"/>
  <c r="C723" i="2"/>
  <c r="B724" i="2"/>
  <c r="C724" i="2"/>
  <c r="B725" i="2"/>
  <c r="C725" i="2"/>
  <c r="B726" i="2"/>
  <c r="C726" i="2"/>
  <c r="B727" i="2"/>
  <c r="C727" i="2"/>
  <c r="B728" i="2"/>
  <c r="C728" i="2"/>
  <c r="B729" i="2"/>
  <c r="C729" i="2"/>
  <c r="B730" i="2"/>
  <c r="C730" i="2"/>
  <c r="B731" i="2"/>
  <c r="C731" i="2"/>
  <c r="B732" i="2"/>
  <c r="C732" i="2"/>
  <c r="B733" i="2"/>
  <c r="C733" i="2"/>
  <c r="B734" i="2"/>
  <c r="C734" i="2"/>
  <c r="B735" i="2"/>
  <c r="C735" i="2"/>
  <c r="B736" i="2"/>
  <c r="C736" i="2"/>
  <c r="B737" i="2"/>
  <c r="C737" i="2"/>
  <c r="B738" i="2"/>
  <c r="C738" i="2"/>
  <c r="B739" i="2"/>
  <c r="C739" i="2"/>
  <c r="B740" i="2"/>
  <c r="C740" i="2"/>
  <c r="B741" i="2"/>
  <c r="C741" i="2"/>
  <c r="B742" i="2"/>
  <c r="C742" i="2"/>
  <c r="B743" i="2"/>
  <c r="C743" i="2"/>
  <c r="B744" i="2"/>
  <c r="C744" i="2"/>
  <c r="B745" i="2"/>
  <c r="C745" i="2"/>
  <c r="B746" i="2"/>
  <c r="C746" i="2"/>
  <c r="B747" i="2"/>
  <c r="C747" i="2"/>
  <c r="B748" i="2"/>
  <c r="C748" i="2"/>
  <c r="B749" i="2"/>
  <c r="C749" i="2"/>
  <c r="B750" i="2"/>
  <c r="C750" i="2"/>
  <c r="B751" i="2"/>
  <c r="C751" i="2"/>
  <c r="B752" i="2"/>
  <c r="C752" i="2"/>
  <c r="B753" i="2"/>
  <c r="C753" i="2"/>
  <c r="B754" i="2"/>
  <c r="C754" i="2"/>
  <c r="B755" i="2"/>
  <c r="C755" i="2"/>
  <c r="B756" i="2"/>
  <c r="C756" i="2"/>
  <c r="B757" i="2"/>
  <c r="C757" i="2"/>
  <c r="B758" i="2"/>
  <c r="C758" i="2"/>
  <c r="B759" i="2"/>
  <c r="C759" i="2"/>
  <c r="B760" i="2"/>
  <c r="C760" i="2"/>
  <c r="B761" i="2"/>
  <c r="C761" i="2"/>
  <c r="B762" i="2"/>
  <c r="C762" i="2"/>
  <c r="B763" i="2"/>
  <c r="C763" i="2"/>
  <c r="B764" i="2"/>
  <c r="C764" i="2"/>
  <c r="B765" i="2"/>
  <c r="C765" i="2"/>
  <c r="B766" i="2"/>
  <c r="C766" i="2"/>
  <c r="B767" i="2"/>
  <c r="C767" i="2"/>
  <c r="B768" i="2"/>
  <c r="C768" i="2"/>
  <c r="B769" i="2"/>
  <c r="C769" i="2"/>
  <c r="B770" i="2"/>
  <c r="C770" i="2"/>
  <c r="B771" i="2"/>
  <c r="C771" i="2"/>
  <c r="B772" i="2"/>
  <c r="C772" i="2"/>
  <c r="B773" i="2"/>
  <c r="C773" i="2"/>
  <c r="B774" i="2"/>
  <c r="C774" i="2"/>
  <c r="B775" i="2"/>
  <c r="C775" i="2"/>
  <c r="B776" i="2"/>
  <c r="C776" i="2"/>
  <c r="B777" i="2"/>
  <c r="C777" i="2"/>
  <c r="B778" i="2"/>
  <c r="C778" i="2"/>
  <c r="B779" i="2"/>
  <c r="C779" i="2"/>
  <c r="B780" i="2"/>
  <c r="C780" i="2"/>
  <c r="B781" i="2"/>
  <c r="C781" i="2"/>
  <c r="B782" i="2"/>
  <c r="C782" i="2"/>
  <c r="B783" i="2"/>
  <c r="C783" i="2"/>
  <c r="B784" i="2"/>
  <c r="C784" i="2"/>
  <c r="B785" i="2"/>
  <c r="C785" i="2"/>
  <c r="B786" i="2"/>
  <c r="C786" i="2"/>
  <c r="B787" i="2"/>
  <c r="C787" i="2"/>
  <c r="B788" i="2"/>
  <c r="C788" i="2"/>
  <c r="B789" i="2"/>
  <c r="C789" i="2"/>
  <c r="B790" i="2"/>
  <c r="C790" i="2"/>
  <c r="B791" i="2"/>
  <c r="C791" i="2"/>
  <c r="B792" i="2"/>
  <c r="C792" i="2"/>
  <c r="B793" i="2"/>
  <c r="C793" i="2"/>
  <c r="B794" i="2"/>
  <c r="C794" i="2"/>
  <c r="B795" i="2"/>
  <c r="C795" i="2"/>
  <c r="B796" i="2"/>
  <c r="C796" i="2"/>
  <c r="B797" i="2"/>
  <c r="C797" i="2"/>
  <c r="B798" i="2"/>
  <c r="C798" i="2"/>
  <c r="B799" i="2"/>
  <c r="C799" i="2"/>
  <c r="B800" i="2"/>
  <c r="C800" i="2"/>
  <c r="B801" i="2"/>
  <c r="C801" i="2"/>
  <c r="B802" i="2"/>
  <c r="C802" i="2"/>
  <c r="B803" i="2"/>
  <c r="C803" i="2"/>
  <c r="B804" i="2"/>
  <c r="C804" i="2"/>
  <c r="B805" i="2"/>
  <c r="C805" i="2"/>
  <c r="B806" i="2"/>
  <c r="C806" i="2"/>
  <c r="B807" i="2"/>
  <c r="C807" i="2"/>
  <c r="B808" i="2"/>
  <c r="C808" i="2"/>
  <c r="B809" i="2"/>
  <c r="C809" i="2"/>
  <c r="B810" i="2"/>
  <c r="C810" i="2"/>
  <c r="B811" i="2"/>
  <c r="C811" i="2"/>
  <c r="B812" i="2"/>
  <c r="C812" i="2"/>
  <c r="B813" i="2"/>
  <c r="C813" i="2"/>
  <c r="B814" i="2"/>
  <c r="C814" i="2"/>
  <c r="B815" i="2"/>
  <c r="C815" i="2"/>
  <c r="B816" i="2"/>
  <c r="C816" i="2"/>
  <c r="B817" i="2"/>
  <c r="C817" i="2"/>
  <c r="B818" i="2"/>
  <c r="C818" i="2"/>
  <c r="B819" i="2"/>
  <c r="C819" i="2"/>
  <c r="B820" i="2"/>
  <c r="C820" i="2"/>
  <c r="B821" i="2"/>
  <c r="C821" i="2"/>
  <c r="B822" i="2"/>
  <c r="C822" i="2"/>
  <c r="B823" i="2"/>
  <c r="C823" i="2"/>
  <c r="B824" i="2"/>
  <c r="C824" i="2"/>
  <c r="B825" i="2"/>
  <c r="C825" i="2"/>
  <c r="B826" i="2"/>
  <c r="C826" i="2"/>
  <c r="B827" i="2"/>
  <c r="C827" i="2"/>
  <c r="B828" i="2"/>
  <c r="C828" i="2"/>
  <c r="B829" i="2"/>
  <c r="C829" i="2"/>
  <c r="B830" i="2"/>
  <c r="C830" i="2"/>
  <c r="B831" i="2"/>
  <c r="C831" i="2"/>
  <c r="B832" i="2"/>
  <c r="C832" i="2"/>
  <c r="B833" i="2"/>
  <c r="C833" i="2"/>
  <c r="B834" i="2"/>
  <c r="C834" i="2"/>
  <c r="B835" i="2"/>
  <c r="C835" i="2"/>
  <c r="B836" i="2"/>
  <c r="C836" i="2"/>
  <c r="B837" i="2"/>
  <c r="C837" i="2"/>
  <c r="B838" i="2"/>
  <c r="C838" i="2"/>
  <c r="B839" i="2"/>
  <c r="C839" i="2"/>
  <c r="B840" i="2"/>
  <c r="C840" i="2"/>
  <c r="B841" i="2"/>
  <c r="C841" i="2"/>
  <c r="B842" i="2"/>
  <c r="C842" i="2"/>
  <c r="B843" i="2"/>
  <c r="C843" i="2"/>
  <c r="B844" i="2"/>
  <c r="C844" i="2"/>
  <c r="B845" i="2"/>
  <c r="C845" i="2"/>
  <c r="B846" i="2"/>
  <c r="C846" i="2"/>
  <c r="B847" i="2"/>
  <c r="C847" i="2"/>
  <c r="B848" i="2"/>
  <c r="C848" i="2"/>
  <c r="B849" i="2"/>
  <c r="C849" i="2"/>
  <c r="B850" i="2"/>
  <c r="C850" i="2"/>
  <c r="B851" i="2"/>
  <c r="C851" i="2"/>
  <c r="B852" i="2"/>
  <c r="C852" i="2"/>
  <c r="B853" i="2"/>
  <c r="C853" i="2"/>
  <c r="B854" i="2"/>
  <c r="C854" i="2"/>
  <c r="B855" i="2"/>
  <c r="C855" i="2"/>
  <c r="B856" i="2"/>
  <c r="C856" i="2"/>
  <c r="B857" i="2"/>
  <c r="C857" i="2"/>
  <c r="B858" i="2"/>
  <c r="C858" i="2"/>
  <c r="B859" i="2"/>
  <c r="C859" i="2"/>
  <c r="B860" i="2"/>
  <c r="C860" i="2"/>
  <c r="B861" i="2"/>
  <c r="C861" i="2"/>
  <c r="B862" i="2"/>
  <c r="C862" i="2"/>
  <c r="B863" i="2"/>
  <c r="C863" i="2"/>
  <c r="B864" i="2"/>
  <c r="C864" i="2"/>
  <c r="B865" i="2"/>
  <c r="C865" i="2"/>
  <c r="B866" i="2"/>
  <c r="C866" i="2"/>
  <c r="B867" i="2"/>
  <c r="C867" i="2"/>
  <c r="B868" i="2"/>
  <c r="C868" i="2"/>
  <c r="B869" i="2"/>
  <c r="C869" i="2"/>
  <c r="B870" i="2"/>
  <c r="C870" i="2"/>
  <c r="B871" i="2"/>
  <c r="C871" i="2"/>
  <c r="B872" i="2"/>
  <c r="C872" i="2"/>
  <c r="B873" i="2"/>
  <c r="C873" i="2"/>
  <c r="B874" i="2"/>
  <c r="C874" i="2"/>
  <c r="B875" i="2"/>
  <c r="C875" i="2"/>
  <c r="B876" i="2"/>
  <c r="C876" i="2"/>
  <c r="B877" i="2"/>
  <c r="C877" i="2"/>
  <c r="B878" i="2"/>
  <c r="C878" i="2"/>
  <c r="B879" i="2"/>
  <c r="C879" i="2"/>
  <c r="B880" i="2"/>
  <c r="C880" i="2"/>
  <c r="B881" i="2"/>
  <c r="C881" i="2"/>
  <c r="B882" i="2"/>
  <c r="C882" i="2"/>
  <c r="B883" i="2"/>
  <c r="C883" i="2"/>
  <c r="B884" i="2"/>
  <c r="C884" i="2"/>
  <c r="B885" i="2"/>
  <c r="C885" i="2"/>
  <c r="B886" i="2"/>
  <c r="C886" i="2"/>
  <c r="B887" i="2"/>
  <c r="C887" i="2"/>
  <c r="B888" i="2"/>
  <c r="C888" i="2"/>
  <c r="B889" i="2"/>
  <c r="C889" i="2"/>
  <c r="B890" i="2"/>
  <c r="C890" i="2"/>
  <c r="B891" i="2"/>
  <c r="C891" i="2"/>
  <c r="B892" i="2"/>
  <c r="C892" i="2"/>
  <c r="B893" i="2"/>
  <c r="C893" i="2"/>
  <c r="B894" i="2"/>
  <c r="C894" i="2"/>
  <c r="B895" i="2"/>
  <c r="C895" i="2"/>
  <c r="B896" i="2"/>
  <c r="C896" i="2"/>
  <c r="B897" i="2"/>
  <c r="C897" i="2"/>
  <c r="B898" i="2"/>
  <c r="C898" i="2"/>
  <c r="B899" i="2"/>
  <c r="C899" i="2"/>
  <c r="B900" i="2"/>
  <c r="C900" i="2"/>
  <c r="B901" i="2"/>
  <c r="C901" i="2"/>
  <c r="B902" i="2"/>
  <c r="C902" i="2"/>
  <c r="B903" i="2"/>
  <c r="C903" i="2"/>
  <c r="B904" i="2"/>
  <c r="C904" i="2"/>
  <c r="B905" i="2"/>
  <c r="C905" i="2"/>
  <c r="B906" i="2"/>
  <c r="C906" i="2"/>
  <c r="B907" i="2"/>
  <c r="C907" i="2"/>
  <c r="B908" i="2"/>
  <c r="C908" i="2"/>
  <c r="B909" i="2"/>
  <c r="C909" i="2"/>
  <c r="B910" i="2"/>
  <c r="C910" i="2"/>
  <c r="B911" i="2"/>
  <c r="C911" i="2"/>
  <c r="B912" i="2"/>
  <c r="C912" i="2"/>
  <c r="B913" i="2"/>
  <c r="C913" i="2"/>
  <c r="B914" i="2"/>
  <c r="C914" i="2"/>
  <c r="B915" i="2"/>
  <c r="C915" i="2"/>
  <c r="B916" i="2"/>
  <c r="C916" i="2"/>
  <c r="B917" i="2"/>
  <c r="C917" i="2"/>
  <c r="B918" i="2"/>
  <c r="C918" i="2"/>
  <c r="B919" i="2"/>
  <c r="C919" i="2"/>
  <c r="B920" i="2"/>
  <c r="C920" i="2"/>
  <c r="B921" i="2"/>
  <c r="C921" i="2"/>
  <c r="B922" i="2"/>
  <c r="C922" i="2"/>
  <c r="B923" i="2"/>
  <c r="C923" i="2"/>
  <c r="B924" i="2"/>
  <c r="C924" i="2"/>
  <c r="B925" i="2"/>
  <c r="C925" i="2"/>
  <c r="B926" i="2"/>
  <c r="C926" i="2"/>
  <c r="B927" i="2"/>
  <c r="C927" i="2"/>
  <c r="B928" i="2"/>
  <c r="C928" i="2"/>
  <c r="B929" i="2"/>
  <c r="C929" i="2"/>
  <c r="B930" i="2"/>
  <c r="C930" i="2"/>
  <c r="B931" i="2"/>
  <c r="C931" i="2"/>
  <c r="B932" i="2"/>
  <c r="C932" i="2"/>
  <c r="B933" i="2"/>
  <c r="C933" i="2"/>
  <c r="B934" i="2"/>
  <c r="C934" i="2"/>
  <c r="B935" i="2"/>
  <c r="C935" i="2"/>
  <c r="B936" i="2"/>
  <c r="C936" i="2"/>
  <c r="B937" i="2"/>
  <c r="C937" i="2"/>
  <c r="B938" i="2"/>
  <c r="C938" i="2"/>
  <c r="B939" i="2"/>
  <c r="C939" i="2"/>
  <c r="B940" i="2"/>
  <c r="C940" i="2"/>
  <c r="B941" i="2"/>
  <c r="C941" i="2"/>
  <c r="B942" i="2"/>
  <c r="C942" i="2"/>
  <c r="B943" i="2"/>
  <c r="C943" i="2"/>
  <c r="B944" i="2"/>
  <c r="C944" i="2"/>
  <c r="B945" i="2"/>
  <c r="C945" i="2"/>
  <c r="B946" i="2"/>
  <c r="C946" i="2"/>
  <c r="B947" i="2"/>
  <c r="C947" i="2"/>
  <c r="B948" i="2"/>
  <c r="C948" i="2"/>
  <c r="B949" i="2"/>
  <c r="C949" i="2"/>
  <c r="B950" i="2"/>
  <c r="C950" i="2"/>
  <c r="B951" i="2"/>
  <c r="C951" i="2"/>
  <c r="B952" i="2"/>
  <c r="C952" i="2"/>
  <c r="B953" i="2"/>
  <c r="C953" i="2"/>
  <c r="B954" i="2"/>
  <c r="C954" i="2"/>
  <c r="B955" i="2"/>
  <c r="C955" i="2"/>
  <c r="B956" i="2"/>
  <c r="C956" i="2"/>
  <c r="B957" i="2"/>
  <c r="C957" i="2"/>
  <c r="B958" i="2"/>
  <c r="C958" i="2"/>
  <c r="B959" i="2"/>
  <c r="C959" i="2"/>
  <c r="B960" i="2"/>
  <c r="C960" i="2"/>
  <c r="B961" i="2"/>
  <c r="C961" i="2"/>
  <c r="B962" i="2"/>
  <c r="C962" i="2"/>
  <c r="B963" i="2"/>
  <c r="C963" i="2"/>
  <c r="B964" i="2"/>
  <c r="C964" i="2"/>
  <c r="B965" i="2"/>
  <c r="C965" i="2"/>
  <c r="B966" i="2"/>
  <c r="C966" i="2"/>
  <c r="B967" i="2"/>
  <c r="C967" i="2"/>
  <c r="B968" i="2"/>
  <c r="C968" i="2"/>
  <c r="B969" i="2"/>
  <c r="C969" i="2"/>
  <c r="B970" i="2"/>
  <c r="C970" i="2"/>
  <c r="B971" i="2"/>
  <c r="C971" i="2"/>
  <c r="B972" i="2"/>
  <c r="C972" i="2"/>
  <c r="B973" i="2"/>
  <c r="C973" i="2"/>
  <c r="B974" i="2"/>
  <c r="C974" i="2"/>
  <c r="B975" i="2"/>
  <c r="C975" i="2"/>
  <c r="B976" i="2"/>
  <c r="C976" i="2"/>
  <c r="B977" i="2"/>
  <c r="C977" i="2"/>
  <c r="B978" i="2"/>
  <c r="C978" i="2"/>
  <c r="B979" i="2"/>
  <c r="C979" i="2"/>
  <c r="B980" i="2"/>
  <c r="C980" i="2"/>
  <c r="B981" i="2"/>
  <c r="C981" i="2"/>
  <c r="B982" i="2"/>
  <c r="C982" i="2"/>
  <c r="B983" i="2"/>
  <c r="C983" i="2"/>
  <c r="B984" i="2"/>
  <c r="C984" i="2"/>
  <c r="B985" i="2"/>
  <c r="C985" i="2"/>
  <c r="B986" i="2"/>
  <c r="C986" i="2"/>
  <c r="B987" i="2"/>
  <c r="C987" i="2"/>
  <c r="B988" i="2"/>
  <c r="C988" i="2"/>
  <c r="B989" i="2"/>
  <c r="C989" i="2"/>
  <c r="B990" i="2"/>
  <c r="C990" i="2"/>
  <c r="B991" i="2"/>
  <c r="C991" i="2"/>
  <c r="B992" i="2"/>
  <c r="C992" i="2"/>
  <c r="B993" i="2"/>
  <c r="C993" i="2"/>
  <c r="B994" i="2"/>
  <c r="C994" i="2"/>
  <c r="B995" i="2"/>
  <c r="C995" i="2"/>
  <c r="B996" i="2"/>
  <c r="C996" i="2"/>
  <c r="B997" i="2"/>
  <c r="C997" i="2"/>
  <c r="B998" i="2"/>
  <c r="C998" i="2"/>
  <c r="B999" i="2"/>
  <c r="C999" i="2"/>
  <c r="B1000" i="2"/>
  <c r="C1000" i="2"/>
  <c r="B1001" i="2"/>
  <c r="C1001" i="2"/>
  <c r="B1002" i="2"/>
  <c r="C1002" i="2"/>
  <c r="B1003" i="2"/>
  <c r="C1003" i="2"/>
  <c r="B1004" i="2"/>
  <c r="C1004" i="2"/>
  <c r="B1005" i="2"/>
  <c r="C1005" i="2"/>
  <c r="B1006" i="2"/>
  <c r="C1006" i="2"/>
  <c r="B1007" i="2"/>
  <c r="C1007" i="2"/>
  <c r="B1008" i="2"/>
  <c r="C1008" i="2"/>
  <c r="B1009" i="2"/>
  <c r="C1009" i="2"/>
  <c r="B1010" i="2"/>
  <c r="C1010" i="2"/>
  <c r="B1011" i="2"/>
  <c r="C1011" i="2"/>
  <c r="B1012" i="2"/>
  <c r="C1012" i="2"/>
  <c r="B1013" i="2"/>
  <c r="C1013" i="2"/>
  <c r="B1014" i="2"/>
  <c r="C1014" i="2"/>
  <c r="B1015" i="2"/>
  <c r="C1015" i="2"/>
  <c r="B1016" i="2"/>
  <c r="C1016" i="2"/>
  <c r="B1017" i="2"/>
  <c r="C1017" i="2"/>
  <c r="B1018" i="2"/>
  <c r="C1018" i="2"/>
  <c r="B1019" i="2"/>
  <c r="C1019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B254" i="2"/>
  <c r="B255" i="2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15" i="2"/>
  <c r="B216" i="2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168" i="2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143" i="2"/>
  <c r="B144" i="2" s="1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B114" i="2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06" i="2"/>
  <c r="B107" i="2" s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C101" i="2"/>
  <c r="C102" i="2"/>
  <c r="C103" i="2"/>
  <c r="C104" i="2"/>
  <c r="C105" i="2"/>
  <c r="C106" i="2"/>
  <c r="B98" i="2"/>
  <c r="B99" i="2" s="1"/>
  <c r="C93" i="2"/>
  <c r="C94" i="2"/>
  <c r="C95" i="2"/>
  <c r="C96" i="2"/>
  <c r="C97" i="2"/>
  <c r="C98" i="2"/>
  <c r="B18" i="2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5" i="2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4" i="2"/>
  <c r="C4" i="2"/>
  <c r="C3" i="2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B35" i="1"/>
  <c r="B36" i="1"/>
  <c r="B37" i="1"/>
  <c r="B38" i="1"/>
  <c r="B39" i="1"/>
  <c r="B40" i="1"/>
  <c r="B41" i="1"/>
  <c r="B42" i="1"/>
  <c r="B43" i="1"/>
  <c r="B44" i="1"/>
  <c r="B4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5" i="1"/>
  <c r="D4" i="1"/>
  <c r="C7" i="12" l="1"/>
  <c r="C11" i="12"/>
  <c r="C4" i="12"/>
  <c r="C8" i="12"/>
  <c r="C6" i="8"/>
  <c r="C26" i="4"/>
  <c r="B10" i="4"/>
  <c r="C9" i="4"/>
  <c r="B5" i="4"/>
  <c r="B145" i="2"/>
  <c r="C144" i="2"/>
  <c r="B108" i="2"/>
  <c r="C107" i="2"/>
  <c r="B100" i="2"/>
  <c r="C99" i="2"/>
  <c r="C36" i="2"/>
  <c r="C49" i="2"/>
  <c r="C5" i="2"/>
  <c r="C21" i="2"/>
  <c r="C19" i="2"/>
  <c r="C17" i="2"/>
  <c r="C15" i="2"/>
  <c r="C13" i="2"/>
  <c r="C11" i="2"/>
  <c r="C9" i="2"/>
  <c r="C7" i="2"/>
  <c r="C48" i="2"/>
  <c r="C46" i="2"/>
  <c r="C44" i="2"/>
  <c r="C42" i="2"/>
  <c r="C40" i="2"/>
  <c r="C38" i="2"/>
  <c r="C34" i="2"/>
  <c r="C32" i="2"/>
  <c r="C30" i="2"/>
  <c r="C28" i="2"/>
  <c r="C26" i="2"/>
  <c r="C24" i="2"/>
  <c r="C22" i="2"/>
  <c r="C20" i="2"/>
  <c r="C18" i="2"/>
  <c r="C16" i="2"/>
  <c r="C14" i="2"/>
  <c r="C12" i="2"/>
  <c r="C10" i="2"/>
  <c r="C8" i="2"/>
  <c r="C6" i="2"/>
  <c r="C47" i="2"/>
  <c r="C45" i="2"/>
  <c r="C43" i="2"/>
  <c r="C41" i="2"/>
  <c r="C39" i="2"/>
  <c r="C37" i="2"/>
  <c r="C35" i="2"/>
  <c r="C33" i="2"/>
  <c r="C31" i="2"/>
  <c r="C29" i="2"/>
  <c r="C27" i="2"/>
  <c r="C25" i="2"/>
  <c r="C23" i="2"/>
  <c r="C7" i="8" l="1"/>
  <c r="B11" i="4"/>
  <c r="C10" i="4"/>
  <c r="B6" i="4"/>
  <c r="B146" i="2"/>
  <c r="C145" i="2"/>
  <c r="C108" i="2"/>
  <c r="B109" i="2"/>
  <c r="C100" i="2"/>
  <c r="B101" i="2"/>
  <c r="B102" i="2" s="1"/>
  <c r="B103" i="2" s="1"/>
  <c r="B104" i="2" s="1"/>
  <c r="B105" i="2" s="1"/>
  <c r="C50" i="2"/>
  <c r="C8" i="8" l="1"/>
  <c r="B12" i="4"/>
  <c r="C11" i="4"/>
  <c r="B7" i="4"/>
  <c r="B147" i="2"/>
  <c r="C146" i="2"/>
  <c r="B110" i="2"/>
  <c r="C109" i="2"/>
  <c r="C51" i="2"/>
  <c r="C9" i="8" l="1"/>
  <c r="B13" i="4"/>
  <c r="C12" i="4"/>
  <c r="B148" i="2"/>
  <c r="C147" i="2"/>
  <c r="C110" i="2"/>
  <c r="B111" i="2"/>
  <c r="C52" i="2"/>
  <c r="C10" i="8" l="1"/>
  <c r="B14" i="4"/>
  <c r="C13" i="4"/>
  <c r="B149" i="2"/>
  <c r="C148" i="2"/>
  <c r="B112" i="2"/>
  <c r="B113" i="2" s="1"/>
  <c r="C111" i="2"/>
  <c r="C53" i="2"/>
  <c r="C11" i="8" l="1"/>
  <c r="B15" i="4"/>
  <c r="C14" i="4"/>
  <c r="B150" i="2"/>
  <c r="C149" i="2"/>
  <c r="C54" i="2"/>
  <c r="C12" i="8" l="1"/>
  <c r="B16" i="4"/>
  <c r="C15" i="4"/>
  <c r="B151" i="2"/>
  <c r="C150" i="2"/>
  <c r="C55" i="2"/>
  <c r="C13" i="8" l="1"/>
  <c r="B17" i="4"/>
  <c r="C16" i="4"/>
  <c r="B152" i="2"/>
  <c r="C151" i="2"/>
  <c r="C56" i="2"/>
  <c r="C14" i="8" l="1"/>
  <c r="B18" i="4"/>
  <c r="C17" i="4"/>
  <c r="B153" i="2"/>
  <c r="C152" i="2"/>
  <c r="C57" i="2"/>
  <c r="C15" i="8" l="1"/>
  <c r="B19" i="4"/>
  <c r="C18" i="4"/>
  <c r="B154" i="2"/>
  <c r="C153" i="2"/>
  <c r="C58" i="2"/>
  <c r="C16" i="8" l="1"/>
  <c r="B20" i="4"/>
  <c r="C19" i="4"/>
  <c r="B155" i="2"/>
  <c r="C154" i="2"/>
  <c r="C59" i="2"/>
  <c r="C17" i="8" l="1"/>
  <c r="B21" i="4"/>
  <c r="C20" i="4"/>
  <c r="B156" i="2"/>
  <c r="C155" i="2"/>
  <c r="C60" i="2"/>
  <c r="C18" i="8" l="1"/>
  <c r="B22" i="4"/>
  <c r="C21" i="4"/>
  <c r="B157" i="2"/>
  <c r="C156" i="2"/>
  <c r="C61" i="2"/>
  <c r="C19" i="8" l="1"/>
  <c r="B23" i="4"/>
  <c r="C22" i="4"/>
  <c r="B158" i="2"/>
  <c r="C157" i="2"/>
  <c r="C62" i="2"/>
  <c r="C20" i="8" l="1"/>
  <c r="B24" i="4"/>
  <c r="C23" i="4"/>
  <c r="B159" i="2"/>
  <c r="C158" i="2"/>
  <c r="C63" i="2"/>
  <c r="C21" i="8" l="1"/>
  <c r="B25" i="4"/>
  <c r="C25" i="4" s="1"/>
  <c r="C24" i="4"/>
  <c r="B160" i="2"/>
  <c r="C159" i="2"/>
  <c r="C64" i="2"/>
  <c r="C22" i="8" l="1"/>
  <c r="B161" i="2"/>
  <c r="C160" i="2"/>
  <c r="C65" i="2"/>
  <c r="C23" i="8" l="1"/>
  <c r="B162" i="2"/>
  <c r="C161" i="2"/>
  <c r="C66" i="2"/>
  <c r="C24" i="8" l="1"/>
  <c r="B163" i="2"/>
  <c r="C162" i="2"/>
  <c r="C67" i="2"/>
  <c r="C25" i="8" l="1"/>
  <c r="B164" i="2"/>
  <c r="C163" i="2"/>
  <c r="C68" i="2"/>
  <c r="C26" i="8" l="1"/>
  <c r="B165" i="2"/>
  <c r="B166" i="2" s="1"/>
  <c r="B167" i="2" s="1"/>
  <c r="C164" i="2"/>
  <c r="C69" i="2"/>
  <c r="C27" i="8" l="1"/>
  <c r="C70" i="2"/>
  <c r="C28" i="8" l="1"/>
  <c r="C71" i="2"/>
  <c r="C29" i="8" l="1"/>
  <c r="C72" i="2"/>
  <c r="C30" i="8" l="1"/>
  <c r="C73" i="2"/>
  <c r="C31" i="8" l="1"/>
  <c r="C74" i="2"/>
  <c r="C32" i="8" l="1"/>
  <c r="C75" i="2"/>
  <c r="C33" i="8" l="1"/>
  <c r="C76" i="2"/>
  <c r="C34" i="8" l="1"/>
  <c r="C77" i="2"/>
  <c r="C35" i="8" l="1"/>
  <c r="C78" i="2"/>
  <c r="C36" i="8" l="1"/>
  <c r="C79" i="2"/>
  <c r="C37" i="8" l="1"/>
  <c r="C80" i="2"/>
  <c r="C38" i="8" l="1"/>
  <c r="C81" i="2"/>
  <c r="C39" i="8" l="1"/>
  <c r="C82" i="2"/>
  <c r="C40" i="8" l="1"/>
  <c r="C83" i="2"/>
  <c r="C41" i="8" l="1"/>
  <c r="C84" i="2"/>
  <c r="C42" i="8" l="1"/>
  <c r="C85" i="2"/>
  <c r="C43" i="8" l="1"/>
  <c r="C86" i="2"/>
  <c r="C44" i="8" l="1"/>
  <c r="C87" i="2"/>
  <c r="C45" i="8" l="1"/>
  <c r="C88" i="2"/>
  <c r="C46" i="8" l="1"/>
  <c r="C89" i="2"/>
  <c r="C47" i="8" l="1"/>
  <c r="C90" i="2"/>
  <c r="C48" i="8" l="1"/>
  <c r="C92" i="2"/>
  <c r="C91" i="2"/>
  <c r="C49" i="8" l="1"/>
  <c r="C50" i="8" l="1"/>
  <c r="C51" i="8" l="1"/>
  <c r="C52" i="8" l="1"/>
  <c r="C53" i="8" l="1"/>
  <c r="C54" i="8" l="1"/>
  <c r="C55" i="8" l="1"/>
  <c r="C56" i="8" l="1"/>
  <c r="C57" i="8" l="1"/>
  <c r="C58" i="8" l="1"/>
  <c r="C59" i="8" l="1"/>
  <c r="C60" i="8" l="1"/>
  <c r="C61" i="8" l="1"/>
  <c r="C62" i="8" l="1"/>
  <c r="C63" i="8" l="1"/>
  <c r="C64" i="8" l="1"/>
  <c r="C65" i="8" l="1"/>
  <c r="C66" i="8" l="1"/>
  <c r="C67" i="8" l="1"/>
  <c r="C68" i="8" l="1"/>
  <c r="C69" i="8" l="1"/>
  <c r="C70" i="8" l="1"/>
  <c r="C71" i="8" l="1"/>
  <c r="C72" i="8" l="1"/>
  <c r="C73" i="8" l="1"/>
  <c r="C74" i="8" l="1"/>
  <c r="C75" i="8" l="1"/>
  <c r="C76" i="8" l="1"/>
  <c r="C77" i="8" l="1"/>
  <c r="C78" i="8" l="1"/>
  <c r="C79" i="8" l="1"/>
  <c r="C80" i="8" l="1"/>
  <c r="C81" i="8" l="1"/>
  <c r="C82" i="8" l="1"/>
  <c r="C83" i="8" l="1"/>
  <c r="C84" i="8" l="1"/>
  <c r="C85" i="8" l="1"/>
  <c r="C86" i="8" l="1"/>
  <c r="C87" i="8" l="1"/>
  <c r="C88" i="8" l="1"/>
  <c r="C89" i="8" l="1"/>
  <c r="C90" i="8" l="1"/>
  <c r="C91" i="8" l="1"/>
  <c r="C92" i="8" l="1"/>
  <c r="C93" i="8" l="1"/>
  <c r="C94" i="8" l="1"/>
  <c r="C95" i="8" l="1"/>
  <c r="C96" i="8" l="1"/>
  <c r="C97" i="8" l="1"/>
  <c r="C98" i="8" l="1"/>
  <c r="C99" i="8" l="1"/>
  <c r="C100" i="8" l="1"/>
  <c r="C101" i="8" l="1"/>
  <c r="C102" i="8" l="1"/>
  <c r="C103" i="8" l="1"/>
  <c r="C104" i="8" l="1"/>
  <c r="C105" i="8" l="1"/>
  <c r="C106" i="8" l="1"/>
  <c r="C107" i="8" l="1"/>
  <c r="C108" i="8" l="1"/>
  <c r="C109" i="8" l="1"/>
  <c r="C110" i="8" l="1"/>
  <c r="C111" i="8" l="1"/>
  <c r="C112" i="8" l="1"/>
  <c r="C113" i="8" l="1"/>
  <c r="C114" i="8" l="1"/>
  <c r="C115" i="8" l="1"/>
  <c r="C116" i="8" l="1"/>
  <c r="C117" i="8" l="1"/>
  <c r="C118" i="8" l="1"/>
  <c r="C119" i="8" l="1"/>
  <c r="C120" i="8" l="1"/>
  <c r="C121" i="8" l="1"/>
  <c r="C122" i="8" l="1"/>
  <c r="C123" i="8" l="1"/>
  <c r="C124" i="8" l="1"/>
  <c r="C125" i="8" l="1"/>
  <c r="C126" i="8" l="1"/>
  <c r="C127" i="8" l="1"/>
  <c r="C128" i="8" l="1"/>
  <c r="C129" i="8" l="1"/>
  <c r="C130" i="8" l="1"/>
  <c r="C131" i="8" l="1"/>
  <c r="C132" i="8" l="1"/>
  <c r="C133" i="8" l="1"/>
  <c r="C134" i="8" l="1"/>
  <c r="C135" i="8" l="1"/>
  <c r="C136" i="8" l="1"/>
  <c r="C137" i="8" l="1"/>
  <c r="C138" i="8" l="1"/>
  <c r="C139" i="8" l="1"/>
  <c r="C140" i="8" l="1"/>
  <c r="C141" i="8" l="1"/>
  <c r="C142" i="8" l="1"/>
  <c r="C143" i="8" l="1"/>
  <c r="C144" i="8" l="1"/>
  <c r="C145" i="8" l="1"/>
  <c r="C146" i="8" l="1"/>
  <c r="C147" i="8" l="1"/>
  <c r="C148" i="8" l="1"/>
  <c r="C149" i="8" l="1"/>
  <c r="C150" i="8" l="1"/>
  <c r="C151" i="8" l="1"/>
  <c r="C152" i="8" l="1"/>
  <c r="C153" i="8" l="1"/>
  <c r="C154" i="8" l="1"/>
  <c r="C155" i="8" l="1"/>
  <c r="C156" i="8" l="1"/>
  <c r="C157" i="8" l="1"/>
  <c r="C158" i="8" l="1"/>
  <c r="C159" i="8" l="1"/>
  <c r="C160" i="8" l="1"/>
  <c r="C161" i="8" l="1"/>
  <c r="C162" i="8" l="1"/>
  <c r="C163" i="8" l="1"/>
  <c r="C164" i="8" l="1"/>
  <c r="C165" i="8" l="1"/>
  <c r="C166" i="8" l="1"/>
  <c r="C167" i="8" l="1"/>
  <c r="C168" i="8" l="1"/>
  <c r="C169" i="8" l="1"/>
  <c r="C170" i="8" l="1"/>
  <c r="C171" i="8" l="1"/>
  <c r="C172" i="8" l="1"/>
  <c r="C173" i="8" l="1"/>
  <c r="C174" i="8" l="1"/>
  <c r="C175" i="8" l="1"/>
  <c r="C176" i="8" l="1"/>
  <c r="C177" i="8" l="1"/>
  <c r="C178" i="8" l="1"/>
  <c r="C179" i="8" l="1"/>
  <c r="C180" i="8" l="1"/>
  <c r="C181" i="8" l="1"/>
  <c r="C182" i="8" l="1"/>
  <c r="C183" i="8" l="1"/>
  <c r="C184" i="8" l="1"/>
  <c r="C185" i="8" l="1"/>
  <c r="C186" i="8" l="1"/>
  <c r="C187" i="8" l="1"/>
  <c r="C188" i="8" l="1"/>
  <c r="C189" i="8" l="1"/>
  <c r="C190" i="8" l="1"/>
  <c r="C191" i="8" l="1"/>
  <c r="C192" i="8" l="1"/>
  <c r="C193" i="8" l="1"/>
  <c r="C194" i="8" l="1"/>
  <c r="C195" i="8" l="1"/>
  <c r="C196" i="8" l="1"/>
  <c r="C197" i="8" l="1"/>
  <c r="C198" i="8" l="1"/>
  <c r="C199" i="8" l="1"/>
  <c r="C200" i="8" l="1"/>
  <c r="C201" i="8" l="1"/>
  <c r="C202" i="8" l="1"/>
  <c r="C203" i="8" l="1"/>
  <c r="C204" i="8" l="1"/>
  <c r="C205" i="8" l="1"/>
  <c r="C206" i="8" l="1"/>
  <c r="C207" i="8" l="1"/>
  <c r="C208" i="8" l="1"/>
  <c r="C209" i="8" l="1"/>
  <c r="C210" i="8" l="1"/>
  <c r="C211" i="8" l="1"/>
  <c r="C212" i="8" l="1"/>
  <c r="C213" i="8" l="1"/>
  <c r="C214" i="8" l="1"/>
  <c r="C215" i="8" l="1"/>
  <c r="C216" i="8" l="1"/>
  <c r="C217" i="8" l="1"/>
  <c r="C218" i="8" l="1"/>
  <c r="C219" i="8" l="1"/>
  <c r="C220" i="8" l="1"/>
  <c r="C221" i="8" l="1"/>
  <c r="C222" i="8" l="1"/>
  <c r="C223" i="8" l="1"/>
  <c r="C224" i="8" l="1"/>
  <c r="C225" i="8" l="1"/>
  <c r="C226" i="8" l="1"/>
  <c r="C227" i="8" l="1"/>
  <c r="C228" i="8" l="1"/>
  <c r="C229" i="8" l="1"/>
  <c r="C230" i="8" l="1"/>
  <c r="C231" i="8" l="1"/>
  <c r="C232" i="8" l="1"/>
  <c r="C233" i="8" l="1"/>
  <c r="C234" i="8" l="1"/>
  <c r="C235" i="8" l="1"/>
  <c r="C236" i="8" l="1"/>
  <c r="C237" i="8" l="1"/>
  <c r="C238" i="8" l="1"/>
  <c r="C239" i="8" l="1"/>
  <c r="C240" i="8" l="1"/>
  <c r="C241" i="8" l="1"/>
  <c r="C242" i="8" l="1"/>
  <c r="C243" i="8" l="1"/>
  <c r="C244" i="8" l="1"/>
  <c r="C245" i="8" l="1"/>
  <c r="C246" i="8" l="1"/>
  <c r="C247" i="8" l="1"/>
  <c r="C248" i="8" l="1"/>
  <c r="C249" i="8" l="1"/>
  <c r="C250" i="8" l="1"/>
  <c r="C251" i="8" l="1"/>
  <c r="C252" i="8" l="1"/>
  <c r="C253" i="8" l="1"/>
  <c r="C254" i="8" l="1"/>
  <c r="C255" i="8" l="1"/>
  <c r="C256" i="8" l="1"/>
  <c r="C257" i="8" l="1"/>
  <c r="C258" i="8" l="1"/>
  <c r="C259" i="8" l="1"/>
  <c r="C260" i="8" l="1"/>
  <c r="C261" i="8" l="1"/>
  <c r="C262" i="8" l="1"/>
  <c r="C263" i="8" l="1"/>
  <c r="C264" i="8" l="1"/>
  <c r="C265" i="8" l="1"/>
  <c r="C266" i="8" l="1"/>
  <c r="C267" i="8" l="1"/>
  <c r="C268" i="8" l="1"/>
  <c r="C269" i="8" l="1"/>
  <c r="C270" i="8" l="1"/>
  <c r="C271" i="8" l="1"/>
  <c r="C272" i="8" l="1"/>
  <c r="C273" i="8" l="1"/>
  <c r="C274" i="8" l="1"/>
  <c r="C275" i="8" l="1"/>
  <c r="C276" i="8" l="1"/>
  <c r="C277" i="8" l="1"/>
  <c r="C278" i="8" l="1"/>
  <c r="C279" i="8" l="1"/>
  <c r="C280" i="8" l="1"/>
  <c r="C281" i="8" l="1"/>
  <c r="C282" i="8" l="1"/>
  <c r="C283" i="8" l="1"/>
  <c r="C284" i="8" l="1"/>
  <c r="C285" i="8" l="1"/>
  <c r="C286" i="8" l="1"/>
  <c r="C287" i="8" l="1"/>
  <c r="C288" i="8" l="1"/>
  <c r="C289" i="8" l="1"/>
  <c r="C290" i="8" l="1"/>
  <c r="C291" i="8" l="1"/>
  <c r="C292" i="8" l="1"/>
  <c r="C293" i="8" l="1"/>
  <c r="C294" i="8" l="1"/>
  <c r="C295" i="8" l="1"/>
  <c r="C296" i="8" l="1"/>
  <c r="C297" i="8" l="1"/>
  <c r="C298" i="8" l="1"/>
  <c r="C299" i="8" l="1"/>
  <c r="C300" i="8" l="1"/>
  <c r="C301" i="8" l="1"/>
  <c r="C302" i="8" l="1"/>
  <c r="C303" i="8" l="1"/>
  <c r="C304" i="8" l="1"/>
  <c r="C305" i="8" l="1"/>
  <c r="C306" i="8" l="1"/>
  <c r="C307" i="8" l="1"/>
  <c r="C308" i="8" l="1"/>
  <c r="C309" i="8" l="1"/>
  <c r="C310" i="8" l="1"/>
  <c r="C311" i="8" l="1"/>
  <c r="C312" i="8" l="1"/>
  <c r="C313" i="8" l="1"/>
  <c r="C314" i="8" l="1"/>
  <c r="C315" i="8" l="1"/>
  <c r="C316" i="8" l="1"/>
  <c r="C317" i="8" l="1"/>
  <c r="C318" i="8" l="1"/>
  <c r="C319" i="8" l="1"/>
  <c r="C320" i="8" l="1"/>
  <c r="C321" i="8" l="1"/>
  <c r="C322" i="8" l="1"/>
  <c r="C323" i="8" l="1"/>
  <c r="C324" i="8" l="1"/>
  <c r="C325" i="8" l="1"/>
  <c r="C326" i="8" l="1"/>
  <c r="C327" i="8" l="1"/>
  <c r="C328" i="8" l="1"/>
  <c r="C329" i="8" l="1"/>
  <c r="C330" i="8" l="1"/>
  <c r="C331" i="8" l="1"/>
  <c r="C332" i="8" l="1"/>
  <c r="C333" i="8" l="1"/>
  <c r="C334" i="8" l="1"/>
  <c r="C335" i="8" l="1"/>
  <c r="C336" i="8" l="1"/>
  <c r="C337" i="8" l="1"/>
  <c r="C338" i="8" l="1"/>
  <c r="C339" i="8" l="1"/>
  <c r="C340" i="8" l="1"/>
  <c r="C341" i="8" l="1"/>
  <c r="C342" i="8" l="1"/>
  <c r="C343" i="8" l="1"/>
  <c r="C344" i="8" l="1"/>
  <c r="C345" i="8" l="1"/>
  <c r="C346" i="8" l="1"/>
  <c r="C347" i="8" l="1"/>
  <c r="C348" i="8" l="1"/>
  <c r="C349" i="8" l="1"/>
  <c r="C350" i="8" l="1"/>
  <c r="C351" i="8" l="1"/>
  <c r="C352" i="8" l="1"/>
  <c r="C353" i="8" l="1"/>
  <c r="C354" i="8" l="1"/>
  <c r="C355" i="8" l="1"/>
  <c r="C356" i="8" l="1"/>
  <c r="C357" i="8" l="1"/>
  <c r="C358" i="8" l="1"/>
  <c r="C359" i="8" l="1"/>
  <c r="C360" i="8" l="1"/>
  <c r="C361" i="8" l="1"/>
  <c r="C362" i="8" l="1"/>
  <c r="C363" i="8" l="1"/>
  <c r="C364" i="8" l="1"/>
  <c r="C365" i="8" l="1"/>
  <c r="C366" i="8" l="1"/>
  <c r="C367" i="8" l="1"/>
  <c r="C368" i="8" l="1"/>
  <c r="C369" i="8" l="1"/>
  <c r="C370" i="8" l="1"/>
  <c r="C371" i="8" l="1"/>
  <c r="C372" i="8" l="1"/>
  <c r="C373" i="8" l="1"/>
  <c r="C374" i="8" l="1"/>
  <c r="C375" i="8" l="1"/>
  <c r="C376" i="8" l="1"/>
  <c r="C377" i="8" l="1"/>
  <c r="C378" i="8" l="1"/>
  <c r="C379" i="8" l="1"/>
  <c r="C380" i="8" l="1"/>
  <c r="C381" i="8" l="1"/>
  <c r="C382" i="8" l="1"/>
  <c r="C383" i="8" l="1"/>
  <c r="C384" i="8" l="1"/>
  <c r="C385" i="8" l="1"/>
  <c r="C386" i="8" l="1"/>
  <c r="C387" i="8" l="1"/>
  <c r="C388" i="8" l="1"/>
  <c r="C389" i="8" l="1"/>
  <c r="C390" i="8" l="1"/>
  <c r="C391" i="8" l="1"/>
  <c r="C392" i="8" l="1"/>
  <c r="C393" i="8" l="1"/>
  <c r="C394" i="8" l="1"/>
  <c r="C395" i="8" l="1"/>
  <c r="C396" i="8" l="1"/>
  <c r="C397" i="8" l="1"/>
  <c r="C398" i="8" l="1"/>
  <c r="C399" i="8" l="1"/>
  <c r="C400" i="8" l="1"/>
  <c r="C401" i="8" l="1"/>
  <c r="C402" i="8" l="1"/>
  <c r="C403" i="8" l="1"/>
  <c r="C404" i="8" l="1"/>
  <c r="C405" i="8" l="1"/>
  <c r="C406" i="8" l="1"/>
  <c r="C407" i="8" l="1"/>
  <c r="C408" i="8" l="1"/>
  <c r="C409" i="8" l="1"/>
  <c r="C410" i="8" l="1"/>
  <c r="C411" i="8" l="1"/>
  <c r="C412" i="8" l="1"/>
  <c r="C413" i="8" l="1"/>
  <c r="C414" i="8" l="1"/>
  <c r="C415" i="8" l="1"/>
  <c r="C416" i="8" l="1"/>
  <c r="C417" i="8" l="1"/>
  <c r="C418" i="8" l="1"/>
  <c r="C419" i="8" l="1"/>
  <c r="C420" i="8" l="1"/>
  <c r="C421" i="8" l="1"/>
  <c r="C422" i="8" l="1"/>
  <c r="C423" i="8" l="1"/>
  <c r="C424" i="8" l="1"/>
  <c r="C425" i="8" l="1"/>
  <c r="C426" i="8" l="1"/>
  <c r="C427" i="8" l="1"/>
  <c r="C428" i="8" l="1"/>
  <c r="C429" i="8" l="1"/>
  <c r="C430" i="8" l="1"/>
  <c r="C431" i="8" l="1"/>
  <c r="C432" i="8" l="1"/>
  <c r="C433" i="8" l="1"/>
  <c r="C434" i="8" l="1"/>
  <c r="C435" i="8" l="1"/>
  <c r="C436" i="8" l="1"/>
  <c r="C437" i="8" l="1"/>
  <c r="C438" i="8" l="1"/>
  <c r="C439" i="8" l="1"/>
  <c r="C440" i="8" l="1"/>
  <c r="C441" i="8" l="1"/>
  <c r="C442" i="8" l="1"/>
  <c r="C443" i="8" l="1"/>
  <c r="C444" i="8" l="1"/>
  <c r="C445" i="8" l="1"/>
  <c r="C446" i="8" l="1"/>
  <c r="C447" i="8" l="1"/>
  <c r="C448" i="8" l="1"/>
  <c r="C449" i="8" l="1"/>
  <c r="C450" i="8" l="1"/>
  <c r="C451" i="8" l="1"/>
  <c r="C452" i="8" l="1"/>
  <c r="C453" i="8" l="1"/>
  <c r="C454" i="8" l="1"/>
  <c r="C455" i="8" l="1"/>
  <c r="C456" i="8" l="1"/>
  <c r="C457" i="8" l="1"/>
  <c r="C458" i="8" l="1"/>
  <c r="C459" i="8" l="1"/>
  <c r="C460" i="8" l="1"/>
  <c r="C461" i="8" l="1"/>
  <c r="C462" i="8" l="1"/>
  <c r="C463" i="8" l="1"/>
  <c r="C464" i="8" l="1"/>
  <c r="C465" i="8" l="1"/>
  <c r="C466" i="8" l="1"/>
  <c r="C467" i="8" l="1"/>
  <c r="C468" i="8" l="1"/>
  <c r="C469" i="8" l="1"/>
  <c r="C470" i="8" l="1"/>
  <c r="C471" i="8" l="1"/>
  <c r="C472" i="8" l="1"/>
  <c r="C473" i="8" l="1"/>
  <c r="C474" i="8" l="1"/>
  <c r="C475" i="8" l="1"/>
  <c r="C476" i="8" l="1"/>
  <c r="C477" i="8" l="1"/>
  <c r="C478" i="8" l="1"/>
  <c r="C479" i="8" l="1"/>
  <c r="C480" i="8" l="1"/>
  <c r="C481" i="8" l="1"/>
  <c r="C482" i="8" l="1"/>
  <c r="C483" i="8" l="1"/>
  <c r="C484" i="8" l="1"/>
  <c r="C485" i="8" l="1"/>
  <c r="C486" i="8" l="1"/>
  <c r="C487" i="8" l="1"/>
  <c r="C488" i="8" l="1"/>
  <c r="C489" i="8" l="1"/>
  <c r="C490" i="8" l="1"/>
  <c r="C491" i="8" l="1"/>
  <c r="C492" i="8" l="1"/>
  <c r="C493" i="8" l="1"/>
  <c r="C494" i="8" l="1"/>
  <c r="C495" i="8" l="1"/>
  <c r="C496" i="8" l="1"/>
  <c r="C497" i="8" l="1"/>
  <c r="C498" i="8" l="1"/>
  <c r="C499" i="8" l="1"/>
  <c r="C500" i="8" l="1"/>
  <c r="C501" i="8" l="1"/>
  <c r="C502" i="8" l="1"/>
  <c r="C503" i="8" l="1"/>
  <c r="C504" i="8" l="1"/>
  <c r="C505" i="8" l="1"/>
  <c r="C506" i="8" l="1"/>
  <c r="C507" i="8" l="1"/>
  <c r="C508" i="8" l="1"/>
  <c r="C509" i="8" l="1"/>
  <c r="C510" i="8" l="1"/>
  <c r="C511" i="8" l="1"/>
  <c r="C512" i="8" l="1"/>
  <c r="C513" i="8" l="1"/>
  <c r="C514" i="8" l="1"/>
  <c r="C515" i="8" l="1"/>
  <c r="C516" i="8" l="1"/>
  <c r="C517" i="8" l="1"/>
  <c r="C518" i="8" l="1"/>
  <c r="C519" i="8" l="1"/>
  <c r="C520" i="8" l="1"/>
  <c r="C521" i="8" l="1"/>
  <c r="C522" i="8" l="1"/>
  <c r="C523" i="8" l="1"/>
  <c r="C524" i="8" l="1"/>
  <c r="C525" i="8" l="1"/>
  <c r="C526" i="8" l="1"/>
  <c r="C527" i="8" l="1"/>
  <c r="C528" i="8" l="1"/>
  <c r="C529" i="8" l="1"/>
  <c r="C530" i="8" l="1"/>
  <c r="C531" i="8" l="1"/>
  <c r="C532" i="8" l="1"/>
  <c r="C533" i="8" l="1"/>
  <c r="C534" i="8" l="1"/>
  <c r="C535" i="8" l="1"/>
  <c r="C536" i="8" l="1"/>
  <c r="C537" i="8" l="1"/>
  <c r="C538" i="8" l="1"/>
  <c r="C539" i="8" l="1"/>
  <c r="C540" i="8" l="1"/>
  <c r="C541" i="8" l="1"/>
  <c r="C542" i="8" l="1"/>
  <c r="C543" i="8" l="1"/>
  <c r="C544" i="8" l="1"/>
  <c r="C545" i="8" l="1"/>
  <c r="C546" i="8" l="1"/>
  <c r="C547" i="8" l="1"/>
  <c r="C548" i="8" l="1"/>
  <c r="C549" i="8" l="1"/>
  <c r="C550" i="8" l="1"/>
  <c r="C551" i="8" l="1"/>
  <c r="C552" i="8" l="1"/>
  <c r="C553" i="8" l="1"/>
  <c r="C554" i="8" l="1"/>
  <c r="C555" i="8" l="1"/>
  <c r="C556" i="8" l="1"/>
  <c r="C557" i="8" l="1"/>
  <c r="C558" i="8" l="1"/>
  <c r="C559" i="8" l="1"/>
  <c r="C560" i="8" l="1"/>
  <c r="C561" i="8" l="1"/>
  <c r="C562" i="8" l="1"/>
  <c r="C563" i="8" l="1"/>
  <c r="C564" i="8" l="1"/>
  <c r="C565" i="8" l="1"/>
  <c r="C566" i="8" l="1"/>
  <c r="C567" i="8" l="1"/>
  <c r="C568" i="8" l="1"/>
  <c r="C569" i="8" l="1"/>
  <c r="C570" i="8" l="1"/>
  <c r="C571" i="8" l="1"/>
  <c r="C572" i="8" l="1"/>
  <c r="C573" i="8" l="1"/>
  <c r="C574" i="8" l="1"/>
  <c r="C575" i="8" l="1"/>
  <c r="C576" i="8" l="1"/>
  <c r="C577" i="8" l="1"/>
  <c r="C578" i="8" l="1"/>
  <c r="C579" i="8" l="1"/>
  <c r="C580" i="8" l="1"/>
  <c r="C581" i="8" l="1"/>
  <c r="C582" i="8" l="1"/>
  <c r="C583" i="8" l="1"/>
  <c r="C584" i="8" l="1"/>
  <c r="C585" i="8" l="1"/>
  <c r="C586" i="8" l="1"/>
  <c r="C587" i="8" l="1"/>
  <c r="C588" i="8" l="1"/>
  <c r="C589" i="8" l="1"/>
  <c r="C590" i="8" l="1"/>
  <c r="C591" i="8" l="1"/>
  <c r="C592" i="8" l="1"/>
  <c r="C593" i="8" l="1"/>
  <c r="C594" i="8" l="1"/>
  <c r="C595" i="8" l="1"/>
  <c r="C596" i="8" l="1"/>
  <c r="C597" i="8" l="1"/>
  <c r="C598" i="8" l="1"/>
  <c r="C599" i="8" l="1"/>
  <c r="C600" i="8" l="1"/>
  <c r="C601" i="8" l="1"/>
  <c r="C602" i="8" l="1"/>
  <c r="C603" i="8" l="1"/>
  <c r="C604" i="8" l="1"/>
  <c r="C605" i="8" l="1"/>
  <c r="C606" i="8" l="1"/>
  <c r="C607" i="8" l="1"/>
  <c r="C608" i="8" l="1"/>
  <c r="C609" i="8" l="1"/>
  <c r="C610" i="8" l="1"/>
  <c r="C611" i="8" l="1"/>
  <c r="C612" i="8" l="1"/>
  <c r="C613" i="8" l="1"/>
  <c r="C614" i="8" l="1"/>
  <c r="C615" i="8" l="1"/>
  <c r="C616" i="8" l="1"/>
  <c r="C617" i="8" l="1"/>
  <c r="C618" i="8" l="1"/>
  <c r="C619" i="8" l="1"/>
  <c r="C620" i="8" l="1"/>
  <c r="C621" i="8" l="1"/>
  <c r="C622" i="8" l="1"/>
  <c r="C623" i="8" l="1"/>
  <c r="C624" i="8" l="1"/>
  <c r="C625" i="8" l="1"/>
  <c r="C626" i="8" l="1"/>
  <c r="C627" i="8" l="1"/>
  <c r="C628" i="8" l="1"/>
  <c r="C629" i="8" l="1"/>
  <c r="C630" i="8" l="1"/>
  <c r="C631" i="8" l="1"/>
  <c r="C632" i="8" l="1"/>
  <c r="C633" i="8" l="1"/>
  <c r="C634" i="8" l="1"/>
  <c r="C635" i="8" l="1"/>
  <c r="C636" i="8" l="1"/>
  <c r="C637" i="8" l="1"/>
  <c r="C638" i="8" l="1"/>
  <c r="C639" i="8" l="1"/>
  <c r="C640" i="8" l="1"/>
  <c r="C641" i="8" l="1"/>
  <c r="C642" i="8" l="1"/>
  <c r="C643" i="8" l="1"/>
  <c r="C644" i="8" l="1"/>
  <c r="C645" i="8" l="1"/>
  <c r="C646" i="8" l="1"/>
  <c r="C647" i="8" l="1"/>
  <c r="C648" i="8" l="1"/>
  <c r="C649" i="8" l="1"/>
  <c r="C650" i="8" l="1"/>
  <c r="C651" i="8" l="1"/>
  <c r="C652" i="8" l="1"/>
  <c r="C653" i="8" l="1"/>
  <c r="C654" i="8" l="1"/>
  <c r="C655" i="8" l="1"/>
  <c r="C656" i="8" l="1"/>
  <c r="C657" i="8" l="1"/>
  <c r="C658" i="8" l="1"/>
  <c r="C659" i="8" l="1"/>
  <c r="C660" i="8" l="1"/>
  <c r="C661" i="8" l="1"/>
  <c r="C662" i="8" l="1"/>
  <c r="C663" i="8" l="1"/>
  <c r="C664" i="8" l="1"/>
  <c r="C665" i="8" l="1"/>
  <c r="C666" i="8" l="1"/>
  <c r="C667" i="8" l="1"/>
  <c r="C668" i="8" l="1"/>
  <c r="C669" i="8" l="1"/>
  <c r="C670" i="8" l="1"/>
  <c r="C671" i="8" l="1"/>
  <c r="C672" i="8" l="1"/>
  <c r="C673" i="8" l="1"/>
  <c r="C674" i="8" l="1"/>
  <c r="C675" i="8" l="1"/>
  <c r="C676" i="8" l="1"/>
  <c r="C677" i="8" l="1"/>
  <c r="C678" i="8" l="1"/>
  <c r="C679" i="8" l="1"/>
  <c r="C680" i="8" l="1"/>
  <c r="C681" i="8" l="1"/>
  <c r="C682" i="8" l="1"/>
  <c r="C683" i="8" l="1"/>
  <c r="C684" i="8" l="1"/>
  <c r="C685" i="8" l="1"/>
  <c r="C686" i="8" l="1"/>
  <c r="C687" i="8" l="1"/>
  <c r="C688" i="8" l="1"/>
  <c r="C689" i="8" l="1"/>
  <c r="C690" i="8" l="1"/>
  <c r="C691" i="8" l="1"/>
  <c r="C692" i="8" l="1"/>
  <c r="C693" i="8" l="1"/>
  <c r="C694" i="8" l="1"/>
  <c r="C695" i="8" l="1"/>
  <c r="C696" i="8" l="1"/>
  <c r="C697" i="8" l="1"/>
  <c r="C698" i="8" l="1"/>
  <c r="C699" i="8" l="1"/>
  <c r="C700" i="8" l="1"/>
  <c r="C701" i="8" l="1"/>
  <c r="C702" i="8" l="1"/>
  <c r="C703" i="8" l="1"/>
  <c r="C704" i="8" l="1"/>
  <c r="C705" i="8" l="1"/>
  <c r="C706" i="8" l="1"/>
  <c r="C707" i="8" l="1"/>
</calcChain>
</file>

<file path=xl/sharedStrings.xml><?xml version="1.0" encoding="utf-8"?>
<sst xmlns="http://schemas.openxmlformats.org/spreadsheetml/2006/main" count="894" uniqueCount="606">
  <si>
    <t>完成工事高</t>
    <rPh sb="0" eb="2">
      <t>カンセイ</t>
    </rPh>
    <rPh sb="2" eb="4">
      <t>コウジ</t>
    </rPh>
    <rPh sb="4" eb="5">
      <t>ダカ</t>
    </rPh>
    <phoneticPr fontId="2"/>
  </si>
  <si>
    <t>以上</t>
    <rPh sb="0" eb="2">
      <t>イジョウ</t>
    </rPh>
    <phoneticPr fontId="2"/>
  </si>
  <si>
    <t>未満</t>
    <rPh sb="0" eb="2">
      <t>ミマン</t>
    </rPh>
    <phoneticPr fontId="2"/>
  </si>
  <si>
    <t>完成工事高  (単位　千円)</t>
    <rPh sb="0" eb="2">
      <t>カンセイ</t>
    </rPh>
    <rPh sb="2" eb="4">
      <t>コウジ</t>
    </rPh>
    <rPh sb="4" eb="5">
      <t>ダカ</t>
    </rPh>
    <rPh sb="8" eb="10">
      <t>タンイ</t>
    </rPh>
    <rPh sb="11" eb="13">
      <t>センエン</t>
    </rPh>
    <phoneticPr fontId="2"/>
  </si>
  <si>
    <t>点数</t>
    <rPh sb="0" eb="2">
      <t>テンスウ</t>
    </rPh>
    <phoneticPr fontId="2"/>
  </si>
  <si>
    <t>自己資本額  (千円)</t>
    <rPh sb="0" eb="2">
      <t>ジコ</t>
    </rPh>
    <rPh sb="2" eb="4">
      <t>シホン</t>
    </rPh>
    <rPh sb="4" eb="5">
      <t>ガク</t>
    </rPh>
    <rPh sb="8" eb="10">
      <t>センエン</t>
    </rPh>
    <phoneticPr fontId="2"/>
  </si>
  <si>
    <t>自己資本額</t>
    <rPh sb="0" eb="2">
      <t>ジコ</t>
    </rPh>
    <rPh sb="2" eb="4">
      <t>シホン</t>
    </rPh>
    <rPh sb="4" eb="5">
      <t>ガク</t>
    </rPh>
    <phoneticPr fontId="2"/>
  </si>
  <si>
    <t>平均利益額  (千円)</t>
    <rPh sb="0" eb="2">
      <t>ヘイキン</t>
    </rPh>
    <rPh sb="2" eb="4">
      <t>リエキ</t>
    </rPh>
    <rPh sb="4" eb="5">
      <t>ガク</t>
    </rPh>
    <rPh sb="8" eb="10">
      <t>センエン</t>
    </rPh>
    <phoneticPr fontId="2"/>
  </si>
  <si>
    <t>平均利益額</t>
    <rPh sb="0" eb="2">
      <t>ヘイキン</t>
    </rPh>
    <rPh sb="2" eb="4">
      <t>リエキ</t>
    </rPh>
    <rPh sb="4" eb="5">
      <t>ガク</t>
    </rPh>
    <phoneticPr fontId="2"/>
  </si>
  <si>
    <t>X1</t>
    <phoneticPr fontId="2"/>
  </si>
  <si>
    <t>X2</t>
  </si>
  <si>
    <t>X3</t>
  </si>
  <si>
    <t>X4</t>
  </si>
  <si>
    <t>売上高</t>
    <rPh sb="0" eb="2">
      <t>ウリアゲ</t>
    </rPh>
    <rPh sb="2" eb="3">
      <t>ダカ</t>
    </rPh>
    <phoneticPr fontId="2"/>
  </si>
  <si>
    <t>支払利息</t>
    <rPh sb="0" eb="2">
      <t>シハライ</t>
    </rPh>
    <rPh sb="2" eb="4">
      <t>リソク</t>
    </rPh>
    <phoneticPr fontId="2"/>
  </si>
  <si>
    <t>受取利息配当金</t>
    <rPh sb="0" eb="2">
      <t>ウケトリ</t>
    </rPh>
    <rPh sb="2" eb="4">
      <t>リソク</t>
    </rPh>
    <rPh sb="4" eb="7">
      <t>ハイトウキン</t>
    </rPh>
    <phoneticPr fontId="2"/>
  </si>
  <si>
    <t>負債合計</t>
    <rPh sb="0" eb="2">
      <t>フサイ</t>
    </rPh>
    <rPh sb="2" eb="4">
      <t>ゴウケイ</t>
    </rPh>
    <phoneticPr fontId="2"/>
  </si>
  <si>
    <t>売上高総利益</t>
    <rPh sb="0" eb="2">
      <t>ウリアゲ</t>
    </rPh>
    <rPh sb="2" eb="3">
      <t>ダカ</t>
    </rPh>
    <rPh sb="3" eb="6">
      <t>ソウリエキ</t>
    </rPh>
    <phoneticPr fontId="2"/>
  </si>
  <si>
    <t>総資本(2期平均)</t>
    <rPh sb="0" eb="3">
      <t>ソウシホン</t>
    </rPh>
    <rPh sb="5" eb="6">
      <t>キ</t>
    </rPh>
    <rPh sb="6" eb="8">
      <t>ヘイキン</t>
    </rPh>
    <phoneticPr fontId="2"/>
  </si>
  <si>
    <t>経常利益</t>
    <rPh sb="0" eb="2">
      <t>ケイジョウ</t>
    </rPh>
    <rPh sb="2" eb="4">
      <t>リエキ</t>
    </rPh>
    <phoneticPr fontId="2"/>
  </si>
  <si>
    <t>X5</t>
  </si>
  <si>
    <t>X6</t>
  </si>
  <si>
    <t>自己資本</t>
    <rPh sb="0" eb="2">
      <t>ジコ</t>
    </rPh>
    <rPh sb="2" eb="4">
      <t>シホン</t>
    </rPh>
    <phoneticPr fontId="2"/>
  </si>
  <si>
    <t>固定資産</t>
    <rPh sb="0" eb="2">
      <t>コテイ</t>
    </rPh>
    <rPh sb="2" eb="4">
      <t>シサン</t>
    </rPh>
    <phoneticPr fontId="2"/>
  </si>
  <si>
    <t>利益剰余金</t>
    <rPh sb="0" eb="2">
      <t>リエキ</t>
    </rPh>
    <rPh sb="2" eb="5">
      <t>ジョウヨキン</t>
    </rPh>
    <phoneticPr fontId="2"/>
  </si>
  <si>
    <t>X7</t>
  </si>
  <si>
    <t>X8</t>
  </si>
  <si>
    <t>営業キャッシュフロー(二期平均)</t>
    <rPh sb="0" eb="2">
      <t>エイギョウ</t>
    </rPh>
    <rPh sb="11" eb="13">
      <t>ニキ</t>
    </rPh>
    <rPh sb="13" eb="15">
      <t>ヘイキン</t>
    </rPh>
    <phoneticPr fontId="2"/>
  </si>
  <si>
    <t>A</t>
    <phoneticPr fontId="2"/>
  </si>
  <si>
    <t>Y</t>
    <phoneticPr fontId="2"/>
  </si>
  <si>
    <t>コード</t>
  </si>
  <si>
    <t>資格区分</t>
  </si>
  <si>
    <t>業種</t>
  </si>
  <si>
    <t>点数</t>
  </si>
  <si>
    <t>法第７条第２号イ該当</t>
  </si>
  <si>
    <t>２業種まで</t>
  </si>
  <si>
    <t>法第７条第２号ロ該当</t>
  </si>
  <si>
    <t>法第１５条第２号ハ該当（同号イと同等以上）</t>
  </si>
  <si>
    <t>認定書記載の業種のみ</t>
  </si>
  <si>
    <t>法第１５条第２号ハ該当（同号ロと同等以上）</t>
  </si>
  <si>
    <t>一級建設機械施工技士</t>
  </si>
  <si>
    <t>土とほ</t>
  </si>
  <si>
    <t>二級建設機械施工技士（第１種～第６種）</t>
  </si>
  <si>
    <t>一級土木施工管理技士</t>
  </si>
  <si>
    <t>土と石鋼ほしゅ塗水</t>
  </si>
  <si>
    <t>二級土木施工管理技士（土木）</t>
  </si>
  <si>
    <t>土と石鋼ほしゅ水</t>
  </si>
  <si>
    <t>二級土木施工管理技士（鋼構造物塗装）</t>
  </si>
  <si>
    <t>塗</t>
  </si>
  <si>
    <t>二級土木施工管理技士（薬液注入建築）</t>
  </si>
  <si>
    <t>と</t>
  </si>
  <si>
    <t>一級建築施工管理技士</t>
  </si>
  <si>
    <t>建大左と石屋タ鋼筋板ガ塗防内絶具</t>
  </si>
  <si>
    <t>二級建築施工管理技士（建築）</t>
  </si>
  <si>
    <t>建</t>
  </si>
  <si>
    <t>二級建築施工管理技士（躯体）</t>
  </si>
  <si>
    <t>大とタ鋼筋</t>
  </si>
  <si>
    <t>二級建築施工管理技士（仕上げ）</t>
  </si>
  <si>
    <t>大左石屋タ板ガ塗防内絶具</t>
  </si>
  <si>
    <t>一級電気工事施工管理技士</t>
  </si>
  <si>
    <t>電</t>
  </si>
  <si>
    <t>二級電気工事施工管理技士</t>
  </si>
  <si>
    <t>一級管工事施工管理技士</t>
  </si>
  <si>
    <t>管</t>
  </si>
  <si>
    <t>二級管工事施工管理技士</t>
  </si>
  <si>
    <t>一級造園施工管理技士</t>
  </si>
  <si>
    <t>園</t>
  </si>
  <si>
    <t>二級造園施工管理技士</t>
  </si>
  <si>
    <t>一級建築士</t>
  </si>
  <si>
    <t>建大屋タ鋼内</t>
  </si>
  <si>
    <t>二級建築士</t>
  </si>
  <si>
    <t>建大屋タ内</t>
  </si>
  <si>
    <t>木造建築士</t>
  </si>
  <si>
    <t>大</t>
  </si>
  <si>
    <t>建設・総合技術監理（建設）</t>
  </si>
  <si>
    <t>土と電ほしゅ園</t>
  </si>
  <si>
    <t>建設「鋼構造及びコンクリート」・総合技術監理（建設「鋼構造及びコンクリート」）</t>
  </si>
  <si>
    <t>土と電鋼ほしゅ園</t>
  </si>
  <si>
    <t>農業「農業土木」・総合技術監理（農業「農業土木」）</t>
  </si>
  <si>
    <t>土と</t>
  </si>
  <si>
    <t>電気電子・総合技術監理（電気電子）</t>
  </si>
  <si>
    <t>電通</t>
  </si>
  <si>
    <t>機械・総合技術監理（機械）</t>
  </si>
  <si>
    <t>機</t>
  </si>
  <si>
    <t>機械「流体工学」又は「熱工学」・総合技術監理（機械「流体工学」又は「熱工学」）</t>
  </si>
  <si>
    <t>管機</t>
  </si>
  <si>
    <t>上下水道・総合技術監理（上下水道）</t>
  </si>
  <si>
    <t>管水</t>
  </si>
  <si>
    <t>上下水道「上水道及び工業用水道」・総合技術監理（上下水道「上水道及び工業用水道」）</t>
  </si>
  <si>
    <t>管井水</t>
  </si>
  <si>
    <t>水産「水産土木」・総合技術監理（水産「水産土木」）</t>
  </si>
  <si>
    <t>土としゅ</t>
  </si>
  <si>
    <t>森林「林業」・総合技術監理（森林「林業」）</t>
  </si>
  <si>
    <t>森林「森林土木」・総合技術監理（森林「森林土木」）</t>
  </si>
  <si>
    <t>土と園</t>
  </si>
  <si>
    <t>衛生工学・総合技術監理（衛生工学）</t>
  </si>
  <si>
    <t>衛生工学「水質管理」・総合技術監理（衛生工学「水質管理」）</t>
  </si>
  <si>
    <t>衛生工学「廃棄物管理」・総合技術監理（衛生工学「廃棄物管理」）</t>
  </si>
  <si>
    <t>管水清</t>
  </si>
  <si>
    <t>建設業法</t>
    <rPh sb="0" eb="2">
      <t>ケンセツ</t>
    </rPh>
    <rPh sb="2" eb="3">
      <t>ギョウ</t>
    </rPh>
    <rPh sb="3" eb="4">
      <t>ホウ</t>
    </rPh>
    <phoneticPr fontId="2"/>
  </si>
  <si>
    <t>建築士法</t>
    <rPh sb="0" eb="3">
      <t>ケンチクシ</t>
    </rPh>
    <rPh sb="3" eb="4">
      <t>ホウ</t>
    </rPh>
    <phoneticPr fontId="2"/>
  </si>
  <si>
    <t>技術士法</t>
    <rPh sb="0" eb="2">
      <t>ギジュツ</t>
    </rPh>
    <rPh sb="2" eb="3">
      <t>シ</t>
    </rPh>
    <rPh sb="3" eb="4">
      <t>ホウ</t>
    </rPh>
    <phoneticPr fontId="2"/>
  </si>
  <si>
    <t>第一種電気工事士</t>
  </si>
  <si>
    <t>第二種電気工事士</t>
  </si>
  <si>
    <t>電気工事士法</t>
    <rPh sb="0" eb="2">
      <t>デンキ</t>
    </rPh>
    <rPh sb="2" eb="4">
      <t>コウジ</t>
    </rPh>
    <rPh sb="4" eb="5">
      <t>シ</t>
    </rPh>
    <rPh sb="5" eb="6">
      <t>ホウ</t>
    </rPh>
    <phoneticPr fontId="2"/>
  </si>
  <si>
    <t>電気主任技術者（第１種～第３種）</t>
  </si>
  <si>
    <t>電気事業法</t>
    <rPh sb="0" eb="2">
      <t>デンキ</t>
    </rPh>
    <rPh sb="2" eb="5">
      <t>ジギョウホウ</t>
    </rPh>
    <phoneticPr fontId="2"/>
  </si>
  <si>
    <t>電気通信主任技術者</t>
  </si>
  <si>
    <t>通</t>
  </si>
  <si>
    <t>電気通信事業法</t>
    <rPh sb="0" eb="2">
      <t>デンキ</t>
    </rPh>
    <rPh sb="2" eb="4">
      <t>ツウシン</t>
    </rPh>
    <rPh sb="4" eb="7">
      <t>ジギョウホウ</t>
    </rPh>
    <phoneticPr fontId="2"/>
  </si>
  <si>
    <t>給水装置工事主任技術者</t>
  </si>
  <si>
    <t>水道法</t>
    <rPh sb="0" eb="2">
      <t>スイドウ</t>
    </rPh>
    <rPh sb="2" eb="3">
      <t>ホウ</t>
    </rPh>
    <phoneticPr fontId="2"/>
  </si>
  <si>
    <t>甲種消防設備士</t>
  </si>
  <si>
    <t>消</t>
  </si>
  <si>
    <t>乙種消防設備士</t>
  </si>
  <si>
    <t>消防法</t>
    <rPh sb="0" eb="3">
      <t>ショウボウホウ</t>
    </rPh>
    <phoneticPr fontId="2"/>
  </si>
  <si>
    <t>建築大工（１級）</t>
  </si>
  <si>
    <t>建築大工（２級）</t>
  </si>
  <si>
    <t>型枠施工（１級）(*)H27改正で追加</t>
  </si>
  <si>
    <t>大　と</t>
  </si>
  <si>
    <t>型枠施工（２級）(*)H27改正で追加</t>
  </si>
  <si>
    <t>左官（１級）</t>
  </si>
  <si>
    <t>左</t>
  </si>
  <si>
    <t>左官（２級）</t>
  </si>
  <si>
    <t>とび・とび工・コンクリート圧送施工（１級）</t>
  </si>
  <si>
    <t>(*)H27改正で型枠施工を分離</t>
  </si>
  <si>
    <t>とび・とび工・コンクリート圧送施工（２級）</t>
  </si>
  <si>
    <t>ウェルポイント施工（１級）</t>
  </si>
  <si>
    <t>ウェルポイント施工（２級）</t>
  </si>
  <si>
    <t>空気調和設備配管（１級）冷凍空気調和機器施工（１級）</t>
  </si>
  <si>
    <t>空気調和設備配管（２級）冷凍空気調和機器施工（２級）</t>
  </si>
  <si>
    <t>給排水衛生設備配管（１級）</t>
  </si>
  <si>
    <t>給排水衛生設備配管（２級）</t>
  </si>
  <si>
    <t>配管・配管工（１級）</t>
  </si>
  <si>
    <t>配管・配管工（２級）</t>
  </si>
  <si>
    <t>建築板金「ダクト板金作業」（１級）(*)H27改正で追加</t>
  </si>
  <si>
    <t>屋　管　板</t>
  </si>
  <si>
    <t>建築板金「ダクト板金作業」（２級）(*)H27改正で追加</t>
  </si>
  <si>
    <t>タイル張り・タイル張り工（１級）</t>
  </si>
  <si>
    <t>タ</t>
  </si>
  <si>
    <t>タイル張り・タイル張り工（２級）</t>
  </si>
  <si>
    <t>築炉・筑炉工（１級）・れんが積み</t>
  </si>
  <si>
    <t>築炉・筑炉工（２級）</t>
  </si>
  <si>
    <t>ブロック建築・ブロック建築工（１級）・コンクリート積みブロック施工</t>
  </si>
  <si>
    <t>石　タ</t>
  </si>
  <si>
    <t>ブロック建築・ブロック建築工（２級）</t>
  </si>
  <si>
    <t>石工・石材施工・石積み（１級）</t>
  </si>
  <si>
    <t>石</t>
  </si>
  <si>
    <t>石工・石材施工・石積み（２級）</t>
  </si>
  <si>
    <t>鉄工・製罐（１級）</t>
  </si>
  <si>
    <t>鋼</t>
  </si>
  <si>
    <t>鉄工・製罐（２級）</t>
  </si>
  <si>
    <t>鉄筋組立て・鉄筋施工（１級）</t>
  </si>
  <si>
    <t>筋</t>
  </si>
  <si>
    <t>鉄筋組立て・鉄筋施工（２級）</t>
  </si>
  <si>
    <t>工場板金（１級）</t>
  </si>
  <si>
    <t>板</t>
  </si>
  <si>
    <t>工場板金（２級）</t>
  </si>
  <si>
    <t>板金「建築板金作業」・建築板金「内外装板金作業」・板金工「建築板金作業」（１級） (*)H27改正で建築板金に「内外装板金作業」を追加</t>
  </si>
  <si>
    <t>屋　板</t>
  </si>
  <si>
    <t>板金「建築板金作業」・建築板金「内外装板金作業」・板金工「建築板金作業」（２級） (*)H27改正で建築板金に「内外装板金作業」を追加</t>
  </si>
  <si>
    <t>板金・板金工・打出し板金（１級）</t>
  </si>
  <si>
    <t>板金・板金工・打出し板金（２級）</t>
  </si>
  <si>
    <t>能力開発促進法</t>
    <rPh sb="0" eb="2">
      <t>ノウリョク</t>
    </rPh>
    <rPh sb="2" eb="4">
      <t>カイハツ</t>
    </rPh>
    <rPh sb="4" eb="7">
      <t>ソクシンホウ</t>
    </rPh>
    <phoneticPr fontId="2"/>
  </si>
  <si>
    <t>かわらぶき・スレート施工（１級）</t>
  </si>
  <si>
    <t>屋</t>
  </si>
  <si>
    <t>かわらぶき・スレート施工（２級）</t>
  </si>
  <si>
    <t>ガラス施工（１級）</t>
  </si>
  <si>
    <t>ガ</t>
  </si>
  <si>
    <t>ガラス施工（２級）</t>
  </si>
  <si>
    <t>塗装・木工塗装・木工塗装工（１級）</t>
  </si>
  <si>
    <t>塗装・木工塗装・木工塗装工（２級）</t>
  </si>
  <si>
    <t>建築塗装・建築塗装工（１級）</t>
  </si>
  <si>
    <t>建築塗装・建築塗装工（２級）</t>
  </si>
  <si>
    <t>金属塗装・金属塗装工（１級）</t>
  </si>
  <si>
    <t>金属塗装・金属塗装工（２級）</t>
  </si>
  <si>
    <t>噴霧塗装（１級）</t>
  </si>
  <si>
    <t>噴霧塗装（２級）</t>
  </si>
  <si>
    <t>路面標示施工</t>
  </si>
  <si>
    <t>畳製作・畳工（１級）</t>
  </si>
  <si>
    <t>内</t>
  </si>
  <si>
    <t>畳製作・畳工（２級）</t>
  </si>
  <si>
    <t>内装仕上げ施工・カーテン施工・天井仕上げ施工・床仕上げ施工・表装・表具・表具工（１級）</t>
  </si>
  <si>
    <t>内装仕上げ施工・カーテン施工・天井仕上げ施工・床仕上げ施工・表装・表具・表具工（２級）</t>
  </si>
  <si>
    <t>熱絶縁施工（１級）</t>
  </si>
  <si>
    <t>熱絶縁施工（２級）</t>
  </si>
  <si>
    <t>建具製作・建具工・木工・カーテンウォール施工・サッシ施工（１級）</t>
  </si>
  <si>
    <t>具</t>
  </si>
  <si>
    <t>建具製作・建具工・木工・カーテンウォール施工・サッシ施工（２級）</t>
  </si>
  <si>
    <t>造園（１級）</t>
  </si>
  <si>
    <t>造園（２級）</t>
  </si>
  <si>
    <t>防水施工（１級）</t>
  </si>
  <si>
    <t>防</t>
  </si>
  <si>
    <t>防水施工（２級）</t>
  </si>
  <si>
    <t>さく井（１級）</t>
  </si>
  <si>
    <t>井</t>
  </si>
  <si>
    <t>さく井（２級）</t>
  </si>
  <si>
    <t>地すべり防止工事</t>
  </si>
  <si>
    <t>と　井</t>
  </si>
  <si>
    <t>建築設備士</t>
  </si>
  <si>
    <t>電　管</t>
  </si>
  <si>
    <t>計装士（１級）</t>
  </si>
  <si>
    <t>基幹技能者</t>
  </si>
  <si>
    <t>講習会修了証記載業種のみ</t>
  </si>
  <si>
    <t>その他</t>
  </si>
  <si>
    <t>その他</t>
    <rPh sb="2" eb="3">
      <t>タ</t>
    </rPh>
    <phoneticPr fontId="2"/>
  </si>
  <si>
    <t>元請完成工事高</t>
  </si>
  <si>
    <t>平成23年4月改正点数</t>
  </si>
  <si>
    <t>1,000億円以上</t>
  </si>
  <si>
    <t>800億円以上1,000億円未満</t>
  </si>
  <si>
    <t>119×K/20,000,000 + 2,270</t>
  </si>
  <si>
    <t>600億円以上800億円未満</t>
  </si>
  <si>
    <t>145×K/20,000,000 + 2,166</t>
  </si>
  <si>
    <t>500億円以上600億円未満</t>
  </si>
  <si>
    <t>87×K/10,000,000 + 2,079</t>
  </si>
  <si>
    <t>400億円以上500億円未満</t>
  </si>
  <si>
    <t>104×K/10,000,000 + 1,994</t>
  </si>
  <si>
    <t>300億円以上400億円未満</t>
  </si>
  <si>
    <t>126×K/10,000,000 + 1,906</t>
  </si>
  <si>
    <t>250億円以上300億円未満</t>
  </si>
  <si>
    <t>76×K/5,000,000 + 1,828</t>
  </si>
  <si>
    <t>200億円以上250億円未満</t>
  </si>
  <si>
    <t>90×K/5,000,000 + 1,758</t>
  </si>
  <si>
    <t>150億円以上200億円未満</t>
  </si>
  <si>
    <t>110×K/5,000,000 + 1,678</t>
  </si>
  <si>
    <t>120億円以上150億円未満</t>
  </si>
  <si>
    <t>81×K/3,000,000 + 1,603</t>
  </si>
  <si>
    <t>100億円以上120億円未満</t>
  </si>
  <si>
    <t>63×K/2,000,000 + 1,549</t>
  </si>
  <si>
    <t>80億円以上100億円未満</t>
  </si>
  <si>
    <t>75×K/2,000,000 + 1,489</t>
  </si>
  <si>
    <t>60億円以上80億円未満</t>
  </si>
  <si>
    <t>92×K/2,000,000 + 1,421</t>
  </si>
  <si>
    <t>50億円以上60億円未満</t>
  </si>
  <si>
    <t>55×K/1,000,000 + 1,367</t>
  </si>
  <si>
    <t>40億円以上50億円未満</t>
  </si>
  <si>
    <t>66×K/1,000,000 + 1,312</t>
  </si>
  <si>
    <t>30億円以上40億円未満</t>
  </si>
  <si>
    <t>79×K/1,000,000 + 1,260</t>
  </si>
  <si>
    <t>25億円以上30億円未満</t>
  </si>
  <si>
    <t>48×K/500,000 + 1,209</t>
  </si>
  <si>
    <t>20億円以上25億円未満</t>
  </si>
  <si>
    <t>57×K/500,000 + 1,164</t>
  </si>
  <si>
    <t>15億円以上20億円未満</t>
  </si>
  <si>
    <t>70×K/500,000 + 1,112</t>
  </si>
  <si>
    <t>12億円以上15億円未満</t>
  </si>
  <si>
    <t>50×K/300,000 + 1,072</t>
  </si>
  <si>
    <t>10億円以上12億円未満</t>
  </si>
  <si>
    <t>41×K/200,000 + 1,026</t>
  </si>
  <si>
    <t>8億円以上10億円未満</t>
  </si>
  <si>
    <t>47×K/200,000 + 996</t>
  </si>
  <si>
    <t>6億円以上8億円未満</t>
  </si>
  <si>
    <t>57×K/200,000 + 956</t>
  </si>
  <si>
    <t>5億円以上6億円未満</t>
  </si>
  <si>
    <t>36×K/100,000 + 911</t>
  </si>
  <si>
    <t>4億円以上5億円未満</t>
  </si>
  <si>
    <t>40×K/100,000 + 891</t>
  </si>
  <si>
    <t>3億円以上4億円未満</t>
  </si>
  <si>
    <t>51×K/100,000 + 847</t>
  </si>
  <si>
    <t>2.5億円以上3億円未満</t>
  </si>
  <si>
    <t>30×K/50,000 + 820</t>
  </si>
  <si>
    <t>2億円以上2.5億円未満</t>
  </si>
  <si>
    <t>35×K/50,000 + 795</t>
  </si>
  <si>
    <t>1.5億円以上2億円未満</t>
  </si>
  <si>
    <t>45×K/50,000 + 755</t>
  </si>
  <si>
    <t>1.2億円以上1.5億円未満</t>
  </si>
  <si>
    <t>32×K/30,000 + 730</t>
  </si>
  <si>
    <t>1億円以上1.2億円未満</t>
  </si>
  <si>
    <t>26×K/20,000 + 702</t>
  </si>
  <si>
    <t>0.8億円以上1億円未満</t>
  </si>
  <si>
    <t>29×K/20,000 + 687</t>
  </si>
  <si>
    <t>0.6億円以上0.8億円未満</t>
  </si>
  <si>
    <t>36 × K / 20,000 + 659</t>
  </si>
  <si>
    <t>0.5億円以上0.6億円未満</t>
  </si>
  <si>
    <t>22 × K / 10,000 + 635</t>
  </si>
  <si>
    <t>0.4億円以上0.5億円未満</t>
  </si>
  <si>
    <t>27 × K / 10,000 + 610</t>
  </si>
  <si>
    <t>0.3億円以上0.4億円未満</t>
  </si>
  <si>
    <t>31 × K / 10,000 + 594</t>
  </si>
  <si>
    <t>0.25億円以上0.3億円未満</t>
  </si>
  <si>
    <t>19 × K / 5,000 + 573</t>
  </si>
  <si>
    <t>0.2億円以上0.25億円未満</t>
  </si>
  <si>
    <t>23 × K / 5,000 + 553</t>
  </si>
  <si>
    <t>0.15億円以上0.2億円未満</t>
  </si>
  <si>
    <t>28 × K / 5,000 + 533</t>
  </si>
  <si>
    <t>0.12億円以上0.15億円未満</t>
  </si>
  <si>
    <t>19 × K / 3,000 + 522</t>
  </si>
  <si>
    <t>0.1億円以上0.12億円未満</t>
  </si>
  <si>
    <t>16 × K / 2,000 + 502</t>
  </si>
  <si>
    <t>0.1億円未満</t>
  </si>
  <si>
    <t>341 × K / 10,000 + 241</t>
  </si>
  <si>
    <t xml:space="preserve">イ 許可を受けようとする建設業に係る建設工事に関し
学校教育法（昭和22 年法律第26 号）による高等学校（旧中等学校令（昭和18 年勅令第36 号）による実業学校を含む。以下同じ。）
若しくは中等教育学校を卒業した後５年以上
又は同法による大学（旧大学令（大正７年勅令第388 号）による大学を含む。以下同じ。）
若しくは高等専門学校（旧専門学校令（明治36 年勅令第61 号）による専門学校を含む。以下同じ。）を卒業した後
３年以上実務の経験を有する者で
在学中に国土交通省令で定める学科を修めたもの
ロ 許可を受けようとする建設業に係る建設工事に関し10 年以上実務の経験を有する者
</t>
    <phoneticPr fontId="2"/>
  </si>
  <si>
    <t>技術力評点Ｚ　＝　（元請完工高点数　＋　技術職員数点数　×　４）　／　５</t>
  </si>
  <si>
    <t>　　　　　　(*)小数点以下は切り捨て</t>
  </si>
  <si>
    <t>X1</t>
    <phoneticPr fontId="2"/>
  </si>
  <si>
    <t>Y</t>
    <phoneticPr fontId="2"/>
  </si>
  <si>
    <t>Z</t>
    <phoneticPr fontId="2"/>
  </si>
  <si>
    <t>W</t>
    <phoneticPr fontId="2"/>
  </si>
  <si>
    <t>MAX</t>
    <phoneticPr fontId="2"/>
  </si>
  <si>
    <t>MIN</t>
    <phoneticPr fontId="2"/>
  </si>
  <si>
    <t>A</t>
    <phoneticPr fontId="2"/>
  </si>
  <si>
    <t>純支払利息比率</t>
    <rPh sb="0" eb="1">
      <t>ジュン</t>
    </rPh>
    <rPh sb="1" eb="3">
      <t>シハライ</t>
    </rPh>
    <rPh sb="3" eb="5">
      <t>リソク</t>
    </rPh>
    <rPh sb="5" eb="7">
      <t>ヒリツ</t>
    </rPh>
    <phoneticPr fontId="2"/>
  </si>
  <si>
    <t>負債回転期間</t>
    <rPh sb="0" eb="2">
      <t>フサイ</t>
    </rPh>
    <rPh sb="2" eb="4">
      <t>カイテン</t>
    </rPh>
    <rPh sb="4" eb="6">
      <t>キカン</t>
    </rPh>
    <phoneticPr fontId="2"/>
  </si>
  <si>
    <t>総資本売上利益率</t>
    <rPh sb="0" eb="3">
      <t>ソウシホン</t>
    </rPh>
    <rPh sb="3" eb="5">
      <t>ウリアゲ</t>
    </rPh>
    <rPh sb="5" eb="7">
      <t>リエキ</t>
    </rPh>
    <rPh sb="7" eb="8">
      <t>リツ</t>
    </rPh>
    <phoneticPr fontId="2"/>
  </si>
  <si>
    <t>売上高経常利益率</t>
    <rPh sb="0" eb="2">
      <t>ウリアゲ</t>
    </rPh>
    <rPh sb="2" eb="3">
      <t>ダカ</t>
    </rPh>
    <rPh sb="3" eb="5">
      <t>ケイジョウ</t>
    </rPh>
    <rPh sb="5" eb="7">
      <t>リエキ</t>
    </rPh>
    <rPh sb="7" eb="8">
      <t>リツ</t>
    </rPh>
    <phoneticPr fontId="2"/>
  </si>
  <si>
    <t>自己資本対固定資産比率</t>
    <rPh sb="0" eb="2">
      <t>ジコ</t>
    </rPh>
    <rPh sb="2" eb="4">
      <t>シホン</t>
    </rPh>
    <rPh sb="4" eb="5">
      <t>タイ</t>
    </rPh>
    <rPh sb="5" eb="7">
      <t>コテイ</t>
    </rPh>
    <rPh sb="7" eb="9">
      <t>シサン</t>
    </rPh>
    <rPh sb="9" eb="11">
      <t>ヒリツ</t>
    </rPh>
    <phoneticPr fontId="2"/>
  </si>
  <si>
    <t>自己資本比率</t>
    <rPh sb="0" eb="2">
      <t>ジコ</t>
    </rPh>
    <rPh sb="2" eb="4">
      <t>シホン</t>
    </rPh>
    <rPh sb="4" eb="6">
      <t>ヒリツ</t>
    </rPh>
    <phoneticPr fontId="2"/>
  </si>
  <si>
    <t>営業キャッシュフロー</t>
    <rPh sb="0" eb="2">
      <t>エイギョウ</t>
    </rPh>
    <phoneticPr fontId="2"/>
  </si>
  <si>
    <t>利益剰余金</t>
    <rPh sb="0" eb="2">
      <t>リエキ</t>
    </rPh>
    <rPh sb="2" eb="5">
      <t>ジョウヨキン</t>
    </rPh>
    <phoneticPr fontId="2"/>
  </si>
  <si>
    <t>総資産(当期)</t>
    <rPh sb="0" eb="3">
      <t>ソウシサン</t>
    </rPh>
    <rPh sb="4" eb="6">
      <t>トウキ</t>
    </rPh>
    <phoneticPr fontId="2"/>
  </si>
  <si>
    <t>総資本(前期)</t>
    <rPh sb="0" eb="3">
      <t>ソウシホン</t>
    </rPh>
    <rPh sb="4" eb="6">
      <t>ゼンキ</t>
    </rPh>
    <phoneticPr fontId="2"/>
  </si>
  <si>
    <t>建設工事の種類</t>
    <rPh sb="0" eb="2">
      <t>ケンセツ</t>
    </rPh>
    <rPh sb="2" eb="4">
      <t>コウジ</t>
    </rPh>
    <rPh sb="5" eb="7">
      <t>シュルイ</t>
    </rPh>
    <phoneticPr fontId="2"/>
  </si>
  <si>
    <t>総合評定値(P)</t>
    <rPh sb="0" eb="2">
      <t>ソウゴウ</t>
    </rPh>
    <rPh sb="2" eb="4">
      <t>ヒョウテイ</t>
    </rPh>
    <rPh sb="4" eb="5">
      <t>チ</t>
    </rPh>
    <phoneticPr fontId="2"/>
  </si>
  <si>
    <t>評点(X1)</t>
    <rPh sb="0" eb="2">
      <t>ヒョウテン</t>
    </rPh>
    <phoneticPr fontId="2"/>
  </si>
  <si>
    <t>評点(X2)</t>
    <rPh sb="0" eb="2">
      <t>ヒョウテン</t>
    </rPh>
    <phoneticPr fontId="2"/>
  </si>
  <si>
    <t>元請完成工事高</t>
    <rPh sb="0" eb="2">
      <t>モトウケ</t>
    </rPh>
    <rPh sb="2" eb="4">
      <t>カンセイ</t>
    </rPh>
    <rPh sb="4" eb="6">
      <t>コウジ</t>
    </rPh>
    <rPh sb="6" eb="7">
      <t>ダカ</t>
    </rPh>
    <phoneticPr fontId="2"/>
  </si>
  <si>
    <t>評点(Z1)</t>
    <rPh sb="0" eb="2">
      <t>ヒョウテン</t>
    </rPh>
    <phoneticPr fontId="2"/>
  </si>
  <si>
    <t>1級</t>
    <rPh sb="1" eb="2">
      <t>キュウ</t>
    </rPh>
    <phoneticPr fontId="2"/>
  </si>
  <si>
    <t>(講習受講)</t>
    <rPh sb="1" eb="3">
      <t>コウシュウ</t>
    </rPh>
    <rPh sb="3" eb="5">
      <t>ジュコウ</t>
    </rPh>
    <phoneticPr fontId="2"/>
  </si>
  <si>
    <t>基幹</t>
    <rPh sb="0" eb="2">
      <t>キカン</t>
    </rPh>
    <phoneticPr fontId="2"/>
  </si>
  <si>
    <t>2級</t>
    <rPh sb="1" eb="2">
      <t>キュウ</t>
    </rPh>
    <phoneticPr fontId="2"/>
  </si>
  <si>
    <t>その他</t>
    <rPh sb="2" eb="3">
      <t>タ</t>
    </rPh>
    <phoneticPr fontId="2"/>
  </si>
  <si>
    <t>技術職員</t>
    <rPh sb="0" eb="2">
      <t>ギジュツ</t>
    </rPh>
    <rPh sb="2" eb="4">
      <t>ショクイン</t>
    </rPh>
    <phoneticPr fontId="2"/>
  </si>
  <si>
    <t>評点(Z2)</t>
    <rPh sb="0" eb="2">
      <t>ヒョウテン</t>
    </rPh>
    <phoneticPr fontId="2"/>
  </si>
  <si>
    <t>評点</t>
    <rPh sb="0" eb="2">
      <t>ヒョウテン</t>
    </rPh>
    <phoneticPr fontId="2"/>
  </si>
  <si>
    <t>(Z)</t>
    <phoneticPr fontId="2"/>
  </si>
  <si>
    <t>技術職員数値</t>
  </si>
  <si>
    <t>技術職員数値</t>
    <rPh sb="0" eb="2">
      <t>ギジュツ</t>
    </rPh>
    <rPh sb="2" eb="4">
      <t>ショクイン</t>
    </rPh>
    <rPh sb="4" eb="6">
      <t>スウチ</t>
    </rPh>
    <phoneticPr fontId="2"/>
  </si>
  <si>
    <t>15,500以上</t>
  </si>
  <si>
    <t>11,930以上～15,500未満</t>
  </si>
  <si>
    <t>62 × K / 3,570 + 2,065</t>
  </si>
  <si>
    <t>9,180以上～11,930未満</t>
  </si>
  <si>
    <t>63 × K / 2,750 + 1,998</t>
  </si>
  <si>
    <t>7,060以上～9,180未満</t>
  </si>
  <si>
    <t>62 × K / 2,120 + 1,939</t>
  </si>
  <si>
    <t>5,430以上～7,060未満</t>
  </si>
  <si>
    <t>62 × K / 1,630 + 1,876</t>
  </si>
  <si>
    <t>4,180以上～5,430未満</t>
  </si>
  <si>
    <t>63 × K / 1,250 + 1,808</t>
  </si>
  <si>
    <t>3,210以上～4,180未満</t>
  </si>
  <si>
    <t>63 × K / 970 + 1,747</t>
  </si>
  <si>
    <t>2,470以上～3,210未満</t>
  </si>
  <si>
    <t>62 × K / 740 + 1,686</t>
  </si>
  <si>
    <t>1,900以上～2,470未満</t>
  </si>
  <si>
    <t>62 × K / 570 + 1,624</t>
  </si>
  <si>
    <t>1,460以上～1,900未満</t>
  </si>
  <si>
    <t>63 × K / 440 + 1,558</t>
  </si>
  <si>
    <t>1,130以上～1,460未満</t>
  </si>
  <si>
    <t>63 × K / 330 + 1,488</t>
  </si>
  <si>
    <t>870以上～1,130未満</t>
  </si>
  <si>
    <t>62 × K / 260 + 1,434</t>
  </si>
  <si>
    <t>670以上～870未満</t>
  </si>
  <si>
    <t>63 × K / 200 + 1,367</t>
  </si>
  <si>
    <t>510以上～670未満</t>
  </si>
  <si>
    <t>62 × K / 160 + 1,318</t>
  </si>
  <si>
    <t>390以上～510未満</t>
  </si>
  <si>
    <t>63 × K / 120 + 1,247</t>
  </si>
  <si>
    <t>300以上～390未満</t>
  </si>
  <si>
    <t>62 × K / 90 + 1,183</t>
  </si>
  <si>
    <t>230以上～300未満</t>
  </si>
  <si>
    <t>63 × K / 70 + 1,119</t>
  </si>
  <si>
    <t>180以上～230未満</t>
  </si>
  <si>
    <t>62 × K / 50 + 1,040</t>
  </si>
  <si>
    <t>140以上～180未満</t>
  </si>
  <si>
    <t>62 × K / 40 + 984</t>
  </si>
  <si>
    <t>110以上～140未満</t>
  </si>
  <si>
    <t>63 × K / 30 + 907</t>
  </si>
  <si>
    <t>85以上～110未満</t>
  </si>
  <si>
    <t>63 × K / 25 + 860</t>
  </si>
  <si>
    <t>65以上～85未満</t>
  </si>
  <si>
    <t>62 × K / 20 + 810</t>
  </si>
  <si>
    <t>50以上～65未満</t>
  </si>
  <si>
    <t>62 × K / 15 + 742</t>
  </si>
  <si>
    <t>40以上～50未満</t>
  </si>
  <si>
    <t>63 × K / 10 + 633</t>
  </si>
  <si>
    <t>30以上～40未満</t>
  </si>
  <si>
    <t>20以上～30未満</t>
  </si>
  <si>
    <t>62 × K / 10 + 636</t>
  </si>
  <si>
    <t>15以上～20未満</t>
  </si>
  <si>
    <t>63 × K / 5 + 508</t>
  </si>
  <si>
    <t>10以上～15未満</t>
  </si>
  <si>
    <t>62 × K / 5 + 511</t>
  </si>
  <si>
    <t>5以上～10未満</t>
  </si>
  <si>
    <t>63 × K / 5 + 509</t>
  </si>
  <si>
    <t>5未満</t>
  </si>
  <si>
    <t>62 × K / 5 + 510</t>
  </si>
  <si>
    <t>K　: 技術職員数値</t>
  </si>
  <si>
    <t>評点に小数点以下の端数がある場合は切り捨て</t>
  </si>
  <si>
    <t>自己資本額及び利益額</t>
    <rPh sb="0" eb="2">
      <t>ジコ</t>
    </rPh>
    <rPh sb="2" eb="4">
      <t>シホン</t>
    </rPh>
    <rPh sb="4" eb="5">
      <t>ガク</t>
    </rPh>
    <rPh sb="5" eb="6">
      <t>オヨ</t>
    </rPh>
    <rPh sb="7" eb="9">
      <t>リエキ</t>
    </rPh>
    <rPh sb="9" eb="10">
      <t>ガク</t>
    </rPh>
    <phoneticPr fontId="2"/>
  </si>
  <si>
    <t>数値</t>
    <rPh sb="0" eb="2">
      <t>スウチ</t>
    </rPh>
    <phoneticPr fontId="2"/>
  </si>
  <si>
    <t>自己資本額(2期平均)</t>
    <rPh sb="0" eb="2">
      <t>ジコ</t>
    </rPh>
    <rPh sb="2" eb="4">
      <t>シホン</t>
    </rPh>
    <rPh sb="4" eb="5">
      <t>ガク</t>
    </rPh>
    <rPh sb="7" eb="8">
      <t>キ</t>
    </rPh>
    <rPh sb="8" eb="10">
      <t>ヘイキン</t>
    </rPh>
    <phoneticPr fontId="2"/>
  </si>
  <si>
    <t>利益額</t>
    <rPh sb="0" eb="2">
      <t>リエキ</t>
    </rPh>
    <rPh sb="2" eb="3">
      <t>ガク</t>
    </rPh>
    <phoneticPr fontId="2"/>
  </si>
  <si>
    <t>土木一式</t>
    <rPh sb="0" eb="2">
      <t>ドボク</t>
    </rPh>
    <rPh sb="2" eb="4">
      <t>イッシキ</t>
    </rPh>
    <phoneticPr fontId="2"/>
  </si>
  <si>
    <t>経営状況</t>
    <rPh sb="0" eb="2">
      <t>ケイエイ</t>
    </rPh>
    <rPh sb="2" eb="4">
      <t>ジョウキョウ</t>
    </rPh>
    <phoneticPr fontId="2"/>
  </si>
  <si>
    <t>純支払利息比率</t>
    <rPh sb="0" eb="1">
      <t>ジュン</t>
    </rPh>
    <rPh sb="1" eb="3">
      <t>シハライ</t>
    </rPh>
    <rPh sb="3" eb="5">
      <t>リソク</t>
    </rPh>
    <rPh sb="5" eb="7">
      <t>ヒリツ</t>
    </rPh>
    <phoneticPr fontId="2"/>
  </si>
  <si>
    <t>負債回転期間</t>
    <rPh sb="0" eb="2">
      <t>フサイ</t>
    </rPh>
    <rPh sb="2" eb="4">
      <t>カイテン</t>
    </rPh>
    <rPh sb="4" eb="6">
      <t>キカン</t>
    </rPh>
    <phoneticPr fontId="2"/>
  </si>
  <si>
    <t>総資本売上利益率</t>
    <rPh sb="0" eb="3">
      <t>ソウシホン</t>
    </rPh>
    <rPh sb="3" eb="5">
      <t>ウリアゲ</t>
    </rPh>
    <rPh sb="5" eb="7">
      <t>リエキ</t>
    </rPh>
    <rPh sb="7" eb="8">
      <t>リツ</t>
    </rPh>
    <phoneticPr fontId="2"/>
  </si>
  <si>
    <t>売上高経常利益率</t>
    <rPh sb="0" eb="2">
      <t>ウリアゲ</t>
    </rPh>
    <rPh sb="2" eb="3">
      <t>ダカ</t>
    </rPh>
    <rPh sb="3" eb="5">
      <t>ケイジョウ</t>
    </rPh>
    <rPh sb="5" eb="7">
      <t>リエキ</t>
    </rPh>
    <rPh sb="7" eb="8">
      <t>リツ</t>
    </rPh>
    <phoneticPr fontId="2"/>
  </si>
  <si>
    <t>自己資本対固定資産比率</t>
    <rPh sb="0" eb="2">
      <t>ジコ</t>
    </rPh>
    <rPh sb="2" eb="4">
      <t>シホン</t>
    </rPh>
    <rPh sb="4" eb="5">
      <t>タイ</t>
    </rPh>
    <rPh sb="5" eb="7">
      <t>コテイ</t>
    </rPh>
    <rPh sb="7" eb="9">
      <t>シサン</t>
    </rPh>
    <rPh sb="9" eb="11">
      <t>ヒリツ</t>
    </rPh>
    <phoneticPr fontId="2"/>
  </si>
  <si>
    <t>自己資本比率</t>
    <rPh sb="0" eb="2">
      <t>ジコ</t>
    </rPh>
    <rPh sb="2" eb="4">
      <t>シホン</t>
    </rPh>
    <rPh sb="4" eb="6">
      <t>ヒリツ</t>
    </rPh>
    <phoneticPr fontId="2"/>
  </si>
  <si>
    <t>営業キャッシュフロー</t>
    <rPh sb="0" eb="2">
      <t>エイギョウ</t>
    </rPh>
    <phoneticPr fontId="2"/>
  </si>
  <si>
    <t>単独決算</t>
    <rPh sb="0" eb="2">
      <t>タンドク</t>
    </rPh>
    <rPh sb="2" eb="4">
      <t>ケッサン</t>
    </rPh>
    <phoneticPr fontId="2"/>
  </si>
  <si>
    <t>評点(Y)</t>
    <rPh sb="0" eb="2">
      <t>ヒョウテン</t>
    </rPh>
    <phoneticPr fontId="2"/>
  </si>
  <si>
    <t>科目</t>
    <rPh sb="0" eb="2">
      <t>カモク</t>
    </rPh>
    <phoneticPr fontId="2"/>
  </si>
  <si>
    <t>流動負債</t>
    <rPh sb="0" eb="2">
      <t>リュウドウ</t>
    </rPh>
    <rPh sb="2" eb="4">
      <t>フサイ</t>
    </rPh>
    <phoneticPr fontId="2"/>
  </si>
  <si>
    <t>固定負債</t>
    <rPh sb="0" eb="2">
      <t>コテイ</t>
    </rPh>
    <rPh sb="2" eb="4">
      <t>フサイ</t>
    </rPh>
    <phoneticPr fontId="2"/>
  </si>
  <si>
    <t>総資本(当期)</t>
    <rPh sb="0" eb="3">
      <t>ソウシホン</t>
    </rPh>
    <rPh sb="4" eb="6">
      <t>トウキ</t>
    </rPh>
    <phoneticPr fontId="2"/>
  </si>
  <si>
    <t>売上総利益</t>
    <rPh sb="0" eb="2">
      <t>ウリアゲ</t>
    </rPh>
    <rPh sb="2" eb="5">
      <t>ソウリエキ</t>
    </rPh>
    <phoneticPr fontId="2"/>
  </si>
  <si>
    <t>営業キャッシュフロー(当期)</t>
    <rPh sb="0" eb="2">
      <t>エイギョウ</t>
    </rPh>
    <rPh sb="11" eb="13">
      <t>トウキ</t>
    </rPh>
    <phoneticPr fontId="2"/>
  </si>
  <si>
    <t>営業キャッシュフロー(前期)</t>
    <rPh sb="0" eb="2">
      <t>エイギョウ</t>
    </rPh>
    <rPh sb="11" eb="12">
      <t>ゼン</t>
    </rPh>
    <phoneticPr fontId="2"/>
  </si>
  <si>
    <t>貢献度</t>
    <rPh sb="0" eb="3">
      <t>コウケンド</t>
    </rPh>
    <phoneticPr fontId="2"/>
  </si>
  <si>
    <t>指数</t>
    <rPh sb="0" eb="2">
      <t>シスウ</t>
    </rPh>
    <phoneticPr fontId="2"/>
  </si>
  <si>
    <t>定数</t>
    <rPh sb="0" eb="2">
      <t>テイスウ</t>
    </rPh>
    <phoneticPr fontId="2"/>
  </si>
  <si>
    <t>その他の審査項目(社会性等)</t>
    <rPh sb="2" eb="3">
      <t>タ</t>
    </rPh>
    <rPh sb="4" eb="6">
      <t>シンサ</t>
    </rPh>
    <rPh sb="6" eb="8">
      <t>コウモク</t>
    </rPh>
    <rPh sb="9" eb="12">
      <t>シャカイセイ</t>
    </rPh>
    <rPh sb="12" eb="13">
      <t>トウ</t>
    </rPh>
    <phoneticPr fontId="2"/>
  </si>
  <si>
    <t>健康保険加入の有無</t>
    <rPh sb="0" eb="2">
      <t>ケンコウ</t>
    </rPh>
    <rPh sb="2" eb="4">
      <t>ホケン</t>
    </rPh>
    <rPh sb="4" eb="6">
      <t>カニュウ</t>
    </rPh>
    <rPh sb="7" eb="9">
      <t>ウム</t>
    </rPh>
    <phoneticPr fontId="2"/>
  </si>
  <si>
    <t>厚生年金保険加入の有無</t>
    <rPh sb="0" eb="2">
      <t>コウセイ</t>
    </rPh>
    <rPh sb="2" eb="4">
      <t>ネンキン</t>
    </rPh>
    <rPh sb="4" eb="6">
      <t>ホケン</t>
    </rPh>
    <rPh sb="6" eb="8">
      <t>カニュウ</t>
    </rPh>
    <rPh sb="9" eb="11">
      <t>ウム</t>
    </rPh>
    <phoneticPr fontId="2"/>
  </si>
  <si>
    <t>建設業退職金共済制度加入の有無</t>
    <rPh sb="0" eb="3">
      <t>ケンセツギョウ</t>
    </rPh>
    <rPh sb="3" eb="5">
      <t>タイショク</t>
    </rPh>
    <rPh sb="5" eb="6">
      <t>キン</t>
    </rPh>
    <rPh sb="6" eb="8">
      <t>キョウサイ</t>
    </rPh>
    <rPh sb="8" eb="10">
      <t>セイド</t>
    </rPh>
    <rPh sb="10" eb="12">
      <t>カニュウ</t>
    </rPh>
    <rPh sb="13" eb="15">
      <t>ウム</t>
    </rPh>
    <phoneticPr fontId="2"/>
  </si>
  <si>
    <t>退職一時金制度若しくは企業年金制度加入の有無</t>
    <rPh sb="0" eb="2">
      <t>タイショク</t>
    </rPh>
    <rPh sb="2" eb="5">
      <t>イチジキン</t>
    </rPh>
    <rPh sb="5" eb="7">
      <t>セイド</t>
    </rPh>
    <rPh sb="7" eb="8">
      <t>モ</t>
    </rPh>
    <rPh sb="11" eb="13">
      <t>キギョウ</t>
    </rPh>
    <rPh sb="13" eb="15">
      <t>ネンキン</t>
    </rPh>
    <rPh sb="15" eb="17">
      <t>セイド</t>
    </rPh>
    <rPh sb="17" eb="19">
      <t>カニュウ</t>
    </rPh>
    <rPh sb="20" eb="22">
      <t>ウム</t>
    </rPh>
    <phoneticPr fontId="2"/>
  </si>
  <si>
    <t>法定外労働災害補償制度加入の有無</t>
    <rPh sb="0" eb="2">
      <t>ホウテイ</t>
    </rPh>
    <rPh sb="2" eb="3">
      <t>ガイ</t>
    </rPh>
    <rPh sb="3" eb="5">
      <t>ロウドウ</t>
    </rPh>
    <rPh sb="5" eb="7">
      <t>サイガイ</t>
    </rPh>
    <rPh sb="7" eb="9">
      <t>ホショウ</t>
    </rPh>
    <rPh sb="9" eb="11">
      <t>セイド</t>
    </rPh>
    <rPh sb="11" eb="13">
      <t>カニュウ</t>
    </rPh>
    <rPh sb="14" eb="16">
      <t>ウム</t>
    </rPh>
    <phoneticPr fontId="2"/>
  </si>
  <si>
    <t>労働福祉の状況</t>
    <rPh sb="0" eb="2">
      <t>ロウドウ</t>
    </rPh>
    <rPh sb="2" eb="4">
      <t>フクシ</t>
    </rPh>
    <rPh sb="5" eb="7">
      <t>ジョウキョウ</t>
    </rPh>
    <phoneticPr fontId="2"/>
  </si>
  <si>
    <t>　雇用保険加入の有無</t>
    <rPh sb="1" eb="3">
      <t>コヨウ</t>
    </rPh>
    <rPh sb="3" eb="5">
      <t>ホケン</t>
    </rPh>
    <rPh sb="5" eb="7">
      <t>カニュウ</t>
    </rPh>
    <rPh sb="8" eb="10">
      <t>ウム</t>
    </rPh>
    <phoneticPr fontId="2"/>
  </si>
  <si>
    <t>営業年数</t>
  </si>
  <si>
    <t>営業年数</t>
    <rPh sb="0" eb="2">
      <t>エイギョウ</t>
    </rPh>
    <rPh sb="2" eb="4">
      <t>ネンスウ</t>
    </rPh>
    <phoneticPr fontId="2"/>
  </si>
  <si>
    <t>民事再生法又は会社更生法の適用の有無</t>
    <rPh sb="0" eb="2">
      <t>ミンジ</t>
    </rPh>
    <rPh sb="2" eb="5">
      <t>サイセイホウ</t>
    </rPh>
    <rPh sb="5" eb="6">
      <t>マタ</t>
    </rPh>
    <rPh sb="7" eb="9">
      <t>カイシャ</t>
    </rPh>
    <rPh sb="9" eb="12">
      <t>コウセイホウ</t>
    </rPh>
    <rPh sb="13" eb="15">
      <t>テキヨウ</t>
    </rPh>
    <rPh sb="16" eb="18">
      <t>ウム</t>
    </rPh>
    <phoneticPr fontId="2"/>
  </si>
  <si>
    <t>建設業の営業継続の状況</t>
    <rPh sb="0" eb="2">
      <t>ケンセツ</t>
    </rPh>
    <rPh sb="2" eb="3">
      <t>ギョウ</t>
    </rPh>
    <rPh sb="4" eb="6">
      <t>エイギョウ</t>
    </rPh>
    <rPh sb="6" eb="8">
      <t>ケイゾク</t>
    </rPh>
    <rPh sb="9" eb="11">
      <t>ジョウキョウ</t>
    </rPh>
    <phoneticPr fontId="2"/>
  </si>
  <si>
    <t>防災協定の有無</t>
    <rPh sb="0" eb="2">
      <t>ボウサイ</t>
    </rPh>
    <rPh sb="2" eb="4">
      <t>キョウテイ</t>
    </rPh>
    <rPh sb="5" eb="7">
      <t>ウム</t>
    </rPh>
    <phoneticPr fontId="2"/>
  </si>
  <si>
    <t>防災活動への貢献の状況</t>
    <rPh sb="0" eb="2">
      <t>ボウサイ</t>
    </rPh>
    <rPh sb="2" eb="4">
      <t>カツドウ</t>
    </rPh>
    <rPh sb="6" eb="8">
      <t>コウケン</t>
    </rPh>
    <rPh sb="9" eb="11">
      <t>ジョウキョウ</t>
    </rPh>
    <phoneticPr fontId="2"/>
  </si>
  <si>
    <t>営業停止処分の有無</t>
    <rPh sb="0" eb="2">
      <t>エイギョウ</t>
    </rPh>
    <rPh sb="2" eb="4">
      <t>テイシ</t>
    </rPh>
    <rPh sb="4" eb="6">
      <t>ショブン</t>
    </rPh>
    <rPh sb="7" eb="9">
      <t>ウム</t>
    </rPh>
    <phoneticPr fontId="2"/>
  </si>
  <si>
    <t>指示処分の有無</t>
    <rPh sb="0" eb="2">
      <t>シジ</t>
    </rPh>
    <rPh sb="2" eb="4">
      <t>ショブン</t>
    </rPh>
    <rPh sb="5" eb="7">
      <t>ウム</t>
    </rPh>
    <phoneticPr fontId="2"/>
  </si>
  <si>
    <t>法令順守の状況</t>
    <rPh sb="0" eb="2">
      <t>ホウレイ</t>
    </rPh>
    <rPh sb="2" eb="4">
      <t>ジュンシュ</t>
    </rPh>
    <rPh sb="5" eb="7">
      <t>ジョウキョウ</t>
    </rPh>
    <phoneticPr fontId="2"/>
  </si>
  <si>
    <t>監査の受審状況</t>
    <rPh sb="0" eb="2">
      <t>カンサ</t>
    </rPh>
    <rPh sb="3" eb="5">
      <t>ジュシン</t>
    </rPh>
    <rPh sb="5" eb="7">
      <t>ジョウキョウ</t>
    </rPh>
    <phoneticPr fontId="2"/>
  </si>
  <si>
    <t>公認会計士等の数</t>
    <rPh sb="0" eb="2">
      <t>コウニン</t>
    </rPh>
    <rPh sb="2" eb="4">
      <t>カイケイ</t>
    </rPh>
    <rPh sb="4" eb="5">
      <t>シ</t>
    </rPh>
    <rPh sb="5" eb="6">
      <t>トウ</t>
    </rPh>
    <rPh sb="7" eb="8">
      <t>カズ</t>
    </rPh>
    <phoneticPr fontId="2"/>
  </si>
  <si>
    <t>二級登録経理試験合格者の数</t>
    <rPh sb="0" eb="1">
      <t>ニ</t>
    </rPh>
    <rPh sb="1" eb="2">
      <t>キュウ</t>
    </rPh>
    <rPh sb="2" eb="4">
      <t>トウロク</t>
    </rPh>
    <rPh sb="4" eb="6">
      <t>ケイリ</t>
    </rPh>
    <rPh sb="6" eb="8">
      <t>シケン</t>
    </rPh>
    <rPh sb="8" eb="11">
      <t>ゴウカクシャ</t>
    </rPh>
    <rPh sb="12" eb="13">
      <t>カズ</t>
    </rPh>
    <phoneticPr fontId="2"/>
  </si>
  <si>
    <t>建設業の経理の状況</t>
    <rPh sb="0" eb="2">
      <t>ケンセツ</t>
    </rPh>
    <rPh sb="2" eb="3">
      <t>ギョウ</t>
    </rPh>
    <rPh sb="4" eb="6">
      <t>ケイリ</t>
    </rPh>
    <rPh sb="7" eb="9">
      <t>ジョウキョウ</t>
    </rPh>
    <phoneticPr fontId="2"/>
  </si>
  <si>
    <t>研究開発費</t>
    <rPh sb="0" eb="2">
      <t>ケンキュウ</t>
    </rPh>
    <rPh sb="2" eb="5">
      <t>カイハツヒ</t>
    </rPh>
    <phoneticPr fontId="2"/>
  </si>
  <si>
    <t>研究開発の状況</t>
    <rPh sb="0" eb="2">
      <t>ケンキュウ</t>
    </rPh>
    <rPh sb="2" eb="4">
      <t>カイハツ</t>
    </rPh>
    <rPh sb="5" eb="7">
      <t>ジョウキョウ</t>
    </rPh>
    <phoneticPr fontId="2"/>
  </si>
  <si>
    <t>建設機械の所有及びリース台数</t>
    <rPh sb="0" eb="2">
      <t>ケンセツ</t>
    </rPh>
    <rPh sb="2" eb="4">
      <t>キカイ</t>
    </rPh>
    <rPh sb="5" eb="7">
      <t>ショユウ</t>
    </rPh>
    <rPh sb="7" eb="8">
      <t>オヨ</t>
    </rPh>
    <rPh sb="12" eb="14">
      <t>ダイスウ</t>
    </rPh>
    <phoneticPr fontId="2"/>
  </si>
  <si>
    <t>建設機械の保有状況</t>
    <rPh sb="0" eb="2">
      <t>ケンセツ</t>
    </rPh>
    <rPh sb="2" eb="4">
      <t>キカイ</t>
    </rPh>
    <rPh sb="5" eb="7">
      <t>ホユウ</t>
    </rPh>
    <rPh sb="7" eb="9">
      <t>ジョウキョウ</t>
    </rPh>
    <phoneticPr fontId="2"/>
  </si>
  <si>
    <t>ISO9001の登録の有無</t>
    <rPh sb="8" eb="10">
      <t>トウロク</t>
    </rPh>
    <rPh sb="11" eb="13">
      <t>ウム</t>
    </rPh>
    <phoneticPr fontId="2"/>
  </si>
  <si>
    <t>ISO14001の登録の有無</t>
    <rPh sb="9" eb="11">
      <t>トウロク</t>
    </rPh>
    <rPh sb="12" eb="14">
      <t>ウム</t>
    </rPh>
    <phoneticPr fontId="2"/>
  </si>
  <si>
    <t>国際標準化機構が定めた規格による登録の状況</t>
    <rPh sb="0" eb="2">
      <t>コクサイ</t>
    </rPh>
    <rPh sb="2" eb="5">
      <t>ヒョウジュンカ</t>
    </rPh>
    <rPh sb="5" eb="7">
      <t>キコウ</t>
    </rPh>
    <rPh sb="8" eb="9">
      <t>サダ</t>
    </rPh>
    <rPh sb="11" eb="13">
      <t>キカク</t>
    </rPh>
    <rPh sb="16" eb="18">
      <t>トウロク</t>
    </rPh>
    <rPh sb="19" eb="21">
      <t>ジョウキョウ</t>
    </rPh>
    <phoneticPr fontId="2"/>
  </si>
  <si>
    <t>有</t>
  </si>
  <si>
    <t>継続雇用(35歳未満が15%以上)</t>
    <rPh sb="0" eb="2">
      <t>ケイゾク</t>
    </rPh>
    <rPh sb="2" eb="4">
      <t>コヨウ</t>
    </rPh>
    <rPh sb="7" eb="10">
      <t>サイミマン</t>
    </rPh>
    <rPh sb="14" eb="16">
      <t>イジョウ</t>
    </rPh>
    <phoneticPr fontId="2"/>
  </si>
  <si>
    <t>新規雇用(35歳未満が1%以上)</t>
    <rPh sb="0" eb="2">
      <t>シンキ</t>
    </rPh>
    <rPh sb="2" eb="4">
      <t>コヨウ</t>
    </rPh>
    <rPh sb="7" eb="10">
      <t>サイミマン</t>
    </rPh>
    <rPh sb="13" eb="15">
      <t>イジョウ</t>
    </rPh>
    <phoneticPr fontId="2"/>
  </si>
  <si>
    <t>若年技術者の育成及び確保の状況点数</t>
  </si>
  <si>
    <t>W2</t>
  </si>
  <si>
    <t>5年以下</t>
  </si>
  <si>
    <t>0点</t>
  </si>
  <si>
    <t>6年</t>
  </si>
  <si>
    <t>2点</t>
  </si>
  <si>
    <t>7年</t>
  </si>
  <si>
    <t>4点</t>
  </si>
  <si>
    <t>8年</t>
  </si>
  <si>
    <t>6点</t>
  </si>
  <si>
    <t>9年</t>
  </si>
  <si>
    <t>8点</t>
  </si>
  <si>
    <t>10年</t>
  </si>
  <si>
    <t>10点</t>
  </si>
  <si>
    <t>11年</t>
  </si>
  <si>
    <t>12点</t>
  </si>
  <si>
    <t>12年</t>
  </si>
  <si>
    <t>14点</t>
  </si>
  <si>
    <t>13年</t>
  </si>
  <si>
    <t>16点</t>
  </si>
  <si>
    <t>14年</t>
  </si>
  <si>
    <t>18点</t>
  </si>
  <si>
    <t>15年</t>
  </si>
  <si>
    <t>20点</t>
  </si>
  <si>
    <t>16年</t>
  </si>
  <si>
    <t>22点</t>
  </si>
  <si>
    <t>17年</t>
  </si>
  <si>
    <t>24点</t>
  </si>
  <si>
    <t>18年</t>
  </si>
  <si>
    <t>26点</t>
  </si>
  <si>
    <t>19年</t>
  </si>
  <si>
    <t>28点</t>
  </si>
  <si>
    <t>20年</t>
  </si>
  <si>
    <t>30点</t>
  </si>
  <si>
    <t>21年</t>
  </si>
  <si>
    <t>32点</t>
  </si>
  <si>
    <t>22年</t>
  </si>
  <si>
    <t>34点</t>
  </si>
  <si>
    <t>23年</t>
  </si>
  <si>
    <t>36点</t>
  </si>
  <si>
    <t>24年</t>
  </si>
  <si>
    <t>38点</t>
  </si>
  <si>
    <t>25年</t>
  </si>
  <si>
    <t>40点</t>
  </si>
  <si>
    <t>26年</t>
  </si>
  <si>
    <t>42点</t>
  </si>
  <si>
    <t>27年</t>
  </si>
  <si>
    <t>44点</t>
  </si>
  <si>
    <t>28年</t>
  </si>
  <si>
    <t>46点</t>
  </si>
  <si>
    <t>29年</t>
  </si>
  <si>
    <t>48点</t>
  </si>
  <si>
    <t>30年</t>
  </si>
  <si>
    <t>50点</t>
  </si>
  <si>
    <t>31年</t>
  </si>
  <si>
    <t>52点</t>
  </si>
  <si>
    <t>32年</t>
  </si>
  <si>
    <t>54点</t>
  </si>
  <si>
    <t>33年</t>
  </si>
  <si>
    <t>56点</t>
  </si>
  <si>
    <t>34年</t>
  </si>
  <si>
    <t>58点</t>
  </si>
  <si>
    <t>35年以上</t>
  </si>
  <si>
    <t>60点</t>
  </si>
  <si>
    <t>-　</t>
  </si>
  <si>
    <t>-</t>
  </si>
  <si>
    <t>無</t>
  </si>
  <si>
    <t>平均完成工事高</t>
  </si>
  <si>
    <t>平均完成工事高</t>
    <rPh sb="0" eb="2">
      <t>ヘイキン</t>
    </rPh>
    <rPh sb="2" eb="4">
      <t>カンセイ</t>
    </rPh>
    <rPh sb="4" eb="6">
      <t>コウジ</t>
    </rPh>
    <rPh sb="6" eb="7">
      <t>ダカ</t>
    </rPh>
    <phoneticPr fontId="2"/>
  </si>
  <si>
    <t>（億円）</t>
  </si>
  <si>
    <t>600以上</t>
  </si>
  <si>
    <t>13.6以上</t>
  </si>
  <si>
    <t>10.8以上</t>
  </si>
  <si>
    <t>13.6未満</t>
  </si>
  <si>
    <t>7.2以上</t>
  </si>
  <si>
    <t>10.8未満</t>
  </si>
  <si>
    <t>5.2以上</t>
  </si>
  <si>
    <t>7.2未満</t>
  </si>
  <si>
    <t>2.8以上</t>
  </si>
  <si>
    <t>5.2未満</t>
  </si>
  <si>
    <t>2.8未満</t>
  </si>
  <si>
    <t>150以上600未満</t>
  </si>
  <si>
    <t>8.8以上</t>
  </si>
  <si>
    <t>6.8以上</t>
  </si>
  <si>
    <t>8.8未満</t>
  </si>
  <si>
    <t>4.8以上</t>
  </si>
  <si>
    <t>6.8未満</t>
  </si>
  <si>
    <t>4.8未満</t>
  </si>
  <si>
    <t>1.6以上</t>
  </si>
  <si>
    <t>1.6未満</t>
  </si>
  <si>
    <t>40以上150未満</t>
  </si>
  <si>
    <t>4.4以上</t>
  </si>
  <si>
    <t>3.2以上</t>
  </si>
  <si>
    <t>4.4未満</t>
  </si>
  <si>
    <t>2.4以上</t>
  </si>
  <si>
    <t>3.2未満</t>
  </si>
  <si>
    <t>1.2以上</t>
  </si>
  <si>
    <t>2.4未満</t>
  </si>
  <si>
    <t>0.8以上</t>
  </si>
  <si>
    <t>1.2未満</t>
  </si>
  <si>
    <t>0.8未満</t>
  </si>
  <si>
    <t>10以上40未満</t>
  </si>
  <si>
    <t>0.4以上</t>
  </si>
  <si>
    <t>0.4未満</t>
  </si>
  <si>
    <t>1以上10未満</t>
  </si>
  <si>
    <t>－</t>
  </si>
  <si>
    <t>1未満</t>
  </si>
  <si>
    <t>1未満</t>
    <rPh sb="1" eb="3">
      <t>ミマン</t>
    </rPh>
    <phoneticPr fontId="2"/>
  </si>
  <si>
    <t>1以上10未満</t>
    <rPh sb="1" eb="3">
      <t>イジョウ</t>
    </rPh>
    <rPh sb="5" eb="7">
      <t>ミマン</t>
    </rPh>
    <phoneticPr fontId="2"/>
  </si>
  <si>
    <t>40以上150未満</t>
    <rPh sb="2" eb="4">
      <t>イジョウ</t>
    </rPh>
    <rPh sb="7" eb="9">
      <t>ミマン</t>
    </rPh>
    <phoneticPr fontId="2"/>
  </si>
  <si>
    <t>150以上600未満</t>
    <rPh sb="3" eb="5">
      <t>イジョウ</t>
    </rPh>
    <rPh sb="8" eb="10">
      <t>ミマン</t>
    </rPh>
    <phoneticPr fontId="2"/>
  </si>
  <si>
    <t>600以上</t>
    <rPh sb="3" eb="5">
      <t>イジョウ</t>
    </rPh>
    <phoneticPr fontId="2"/>
  </si>
  <si>
    <t>平均完成工事高(億円)</t>
    <rPh sb="0" eb="2">
      <t>ヘイキン</t>
    </rPh>
    <rPh sb="2" eb="4">
      <t>カンセイ</t>
    </rPh>
    <rPh sb="4" eb="6">
      <t>コウジ</t>
    </rPh>
    <rPh sb="6" eb="7">
      <t>ダカ</t>
    </rPh>
    <rPh sb="8" eb="10">
      <t>オクエン</t>
    </rPh>
    <phoneticPr fontId="2"/>
  </si>
  <si>
    <t>10以上40未満</t>
    <rPh sb="2" eb="4">
      <t>イジョウ</t>
    </rPh>
    <rPh sb="6" eb="8">
      <t>ミマン</t>
    </rPh>
    <phoneticPr fontId="2"/>
  </si>
  <si>
    <t>列番号</t>
    <rPh sb="0" eb="3">
      <t>レツバンゴウ</t>
    </rPh>
    <phoneticPr fontId="2"/>
  </si>
  <si>
    <t>平均研究開発費</t>
  </si>
  <si>
    <t>100億円以上</t>
  </si>
  <si>
    <t>25点</t>
  </si>
  <si>
    <t>75億円以上100億円未満</t>
  </si>
  <si>
    <t>50億円以上75億円未満</t>
  </si>
  <si>
    <t>23点</t>
  </si>
  <si>
    <t>30億円以上50億円未満</t>
  </si>
  <si>
    <t>20億円以上30億円未満</t>
  </si>
  <si>
    <t>21点</t>
  </si>
  <si>
    <t>19億円以上20億円未満</t>
  </si>
  <si>
    <t>18億円以上19億円未満</t>
  </si>
  <si>
    <t>19点</t>
  </si>
  <si>
    <t>17億円以上18億円未満</t>
  </si>
  <si>
    <t>16億円以上17億円未満</t>
  </si>
  <si>
    <t>17点</t>
  </si>
  <si>
    <t>15億円以上16億円未満</t>
  </si>
  <si>
    <t>14億円以上15億円未満</t>
  </si>
  <si>
    <t>15点</t>
  </si>
  <si>
    <t>13億円以上14億円未満</t>
  </si>
  <si>
    <t>12億円以上13億円未満</t>
  </si>
  <si>
    <t>13点</t>
  </si>
  <si>
    <t>11億円以上12億円未満</t>
  </si>
  <si>
    <t>10億円以上11億円未満</t>
  </si>
  <si>
    <t>11点</t>
  </si>
  <si>
    <t>9億円以上10億円未満</t>
  </si>
  <si>
    <t>8億円以上9億円未満</t>
  </si>
  <si>
    <t>9点</t>
  </si>
  <si>
    <t>7億円以上8億円未満</t>
  </si>
  <si>
    <t>6億円以上7億円未満</t>
  </si>
  <si>
    <t>7点</t>
  </si>
  <si>
    <t>5点</t>
  </si>
  <si>
    <t>2億円以上3億円未満</t>
  </si>
  <si>
    <t>3点</t>
  </si>
  <si>
    <t>1億円以上2億円未満</t>
  </si>
  <si>
    <t>0.5億円以上1億円未満</t>
  </si>
  <si>
    <t>1点</t>
  </si>
  <si>
    <t>0.5億円未満</t>
  </si>
  <si>
    <t>平均研究開発費</t>
    <rPh sb="0" eb="2">
      <t>ヘイキン</t>
    </rPh>
    <rPh sb="2" eb="4">
      <t>ケンキュウ</t>
    </rPh>
    <rPh sb="4" eb="7">
      <t>カイハツヒ</t>
    </rPh>
    <phoneticPr fontId="2"/>
  </si>
  <si>
    <t>評点(W)</t>
    <rPh sb="0" eb="2">
      <t>ヒョウテン</t>
    </rPh>
    <phoneticPr fontId="2"/>
  </si>
  <si>
    <t>入力箇所</t>
    <rPh sb="0" eb="2">
      <t>ニュウリョク</t>
    </rPh>
    <rPh sb="2" eb="4">
      <t>カショ</t>
    </rPh>
    <phoneticPr fontId="2"/>
  </si>
  <si>
    <t>プレストレストコンクリート</t>
    <phoneticPr fontId="2"/>
  </si>
  <si>
    <t>とび・土工・コンクリート</t>
    <rPh sb="3" eb="4">
      <t>ド</t>
    </rPh>
    <rPh sb="4" eb="5">
      <t>コウ</t>
    </rPh>
    <phoneticPr fontId="2"/>
  </si>
  <si>
    <t>法面処理</t>
    <rPh sb="0" eb="2">
      <t>ノリメン</t>
    </rPh>
    <rPh sb="2" eb="4">
      <t>ショリ</t>
    </rPh>
    <phoneticPr fontId="2"/>
  </si>
  <si>
    <t>舗装</t>
    <rPh sb="0" eb="2">
      <t>ホソウ</t>
    </rPh>
    <phoneticPr fontId="2"/>
  </si>
  <si>
    <t>非該当</t>
  </si>
  <si>
    <t>自主監査</t>
  </si>
  <si>
    <t>3年平均</t>
    <rPh sb="1" eb="2">
      <t>ネン</t>
    </rPh>
    <rPh sb="2" eb="4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</si>
</sst>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000000"/>
    <numFmt numFmtId="177" formatCode="#,##0.00000000;[Red]\-#,##0.00000000"/>
    <numFmt numFmtId="178" formatCode="0.000"/>
    <numFmt numFmtId="179" formatCode="0.00_ 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0000"/>
      <name val="Arial"/>
      <family val="2"/>
    </font>
    <font>
      <b/>
      <sz val="11"/>
      <color rgb="FF0033CC"/>
      <name val="Arial"/>
      <family val="2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Arial"/>
      <family val="2"/>
    </font>
    <font>
      <b/>
      <sz val="11"/>
      <color rgb="FF0033CC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3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999999"/>
      </left>
      <right style="thick">
        <color rgb="FF999999"/>
      </right>
      <top style="thick">
        <color rgb="FF999999"/>
      </top>
      <bottom style="thick">
        <color rgb="FF999999"/>
      </bottom>
      <diagonal/>
    </border>
    <border>
      <left style="thick">
        <color rgb="FF999999"/>
      </left>
      <right style="thick">
        <color rgb="FF999999"/>
      </right>
      <top style="thick">
        <color rgb="FF999999"/>
      </top>
      <bottom/>
      <diagonal/>
    </border>
    <border>
      <left style="thick">
        <color rgb="FF999999"/>
      </left>
      <right style="thick">
        <color rgb="FF999999"/>
      </right>
      <top/>
      <bottom style="thick">
        <color rgb="FF99999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thick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medium">
        <color rgb="FF999999"/>
      </left>
      <right style="thick">
        <color rgb="FF999999"/>
      </right>
      <top style="medium">
        <color rgb="FF999999"/>
      </top>
      <bottom style="medium">
        <color rgb="FF999999"/>
      </bottom>
      <diagonal/>
    </border>
    <border>
      <left style="thick">
        <color rgb="FF999999"/>
      </left>
      <right style="medium">
        <color rgb="FF999999"/>
      </right>
      <top style="medium">
        <color rgb="FF999999"/>
      </top>
      <bottom style="thick">
        <color rgb="FF999999"/>
      </bottom>
      <diagonal/>
    </border>
    <border>
      <left style="medium">
        <color rgb="FF999999"/>
      </left>
      <right style="thick">
        <color rgb="FF999999"/>
      </right>
      <top style="medium">
        <color rgb="FF999999"/>
      </top>
      <bottom style="thick">
        <color rgb="FF999999"/>
      </bottom>
      <diagonal/>
    </border>
    <border>
      <left style="thick">
        <color rgb="FF999999"/>
      </left>
      <right style="medium">
        <color rgb="FF999999"/>
      </right>
      <top style="thick">
        <color rgb="FF999999"/>
      </top>
      <bottom style="thick">
        <color rgb="FF999999"/>
      </bottom>
      <diagonal/>
    </border>
    <border>
      <left style="medium">
        <color rgb="FF999999"/>
      </left>
      <right style="thick">
        <color rgb="FF999999"/>
      </right>
      <top style="thick">
        <color rgb="FF999999"/>
      </top>
      <bottom style="thick">
        <color rgb="FF999999"/>
      </bottom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thick">
        <color rgb="FF999999"/>
      </bottom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/>
      <diagonal/>
    </border>
    <border>
      <left style="medium">
        <color rgb="FF999999"/>
      </left>
      <right style="medium">
        <color rgb="FF999999"/>
      </right>
      <top/>
      <bottom style="medium">
        <color rgb="FF999999"/>
      </bottom>
      <diagonal/>
    </border>
    <border>
      <left style="thick">
        <color rgb="FF999999"/>
      </left>
      <right style="medium">
        <color rgb="FF999999"/>
      </right>
      <top style="medium">
        <color rgb="FF999999"/>
      </top>
      <bottom/>
      <diagonal/>
    </border>
    <border>
      <left style="medium">
        <color rgb="FF999999"/>
      </left>
      <right style="thick">
        <color rgb="FF999999"/>
      </right>
      <top style="medium">
        <color rgb="FF999999"/>
      </top>
      <bottom/>
      <diagonal/>
    </border>
    <border>
      <left style="thick">
        <color rgb="FF999999"/>
      </left>
      <right style="medium">
        <color rgb="FF999999"/>
      </right>
      <top/>
      <bottom style="medium">
        <color rgb="FF999999"/>
      </bottom>
      <diagonal/>
    </border>
    <border>
      <left style="medium">
        <color rgb="FF999999"/>
      </left>
      <right style="thick">
        <color rgb="FF999999"/>
      </right>
      <top/>
      <bottom style="medium">
        <color rgb="FF999999"/>
      </bottom>
      <diagonal/>
    </border>
    <border>
      <left style="thick">
        <color rgb="FF999999"/>
      </left>
      <right style="medium">
        <color rgb="FF999999"/>
      </right>
      <top style="thick">
        <color rgb="FF999999"/>
      </top>
      <bottom/>
      <diagonal/>
    </border>
    <border>
      <left style="medium">
        <color rgb="FF999999"/>
      </left>
      <right style="medium">
        <color rgb="FF999999"/>
      </right>
      <top style="thick">
        <color rgb="FF999999"/>
      </top>
      <bottom/>
      <diagonal/>
    </border>
    <border>
      <left style="medium">
        <color rgb="FF999999"/>
      </left>
      <right style="thick">
        <color rgb="FF999999"/>
      </right>
      <top style="thick">
        <color rgb="FF99999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38" fontId="0" fillId="0" borderId="0" xfId="1" applyFont="1">
      <alignment vertical="center"/>
    </xf>
    <xf numFmtId="176" fontId="0" fillId="0" borderId="0" xfId="0" applyNumberFormat="1">
      <alignment vertical="center"/>
    </xf>
    <xf numFmtId="177" fontId="0" fillId="0" borderId="0" xfId="1" applyNumberFormat="1" applyFont="1">
      <alignment vertical="center"/>
    </xf>
    <xf numFmtId="0" fontId="0" fillId="0" borderId="0" xfId="0" applyNumberFormat="1">
      <alignment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0" fontId="3" fillId="0" borderId="0" xfId="0" applyFont="1" applyAlignment="1">
      <alignment horizontal="left" vertical="center" indent="2"/>
    </xf>
    <xf numFmtId="0" fontId="3" fillId="0" borderId="0" xfId="0" applyFont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Alignment="1">
      <alignment horizontal="left" vertical="center" indent="8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13" xfId="0" applyBorder="1">
      <alignment vertical="center"/>
    </xf>
    <xf numFmtId="0" fontId="0" fillId="0" borderId="7" xfId="0" applyBorder="1">
      <alignment vertical="center"/>
    </xf>
    <xf numFmtId="0" fontId="0" fillId="0" borderId="12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8" fillId="0" borderId="12" xfId="0" applyFont="1" applyBorder="1">
      <alignment vertical="center"/>
    </xf>
    <xf numFmtId="0" fontId="0" fillId="0" borderId="5" xfId="0" applyFill="1" applyBorder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5" fillId="0" borderId="14" xfId="0" applyFont="1" applyBorder="1" applyAlignment="1">
      <alignment horizontal="right" vertical="top" wrapText="1"/>
    </xf>
    <xf numFmtId="0" fontId="5" fillId="0" borderId="16" xfId="0" applyFont="1" applyBorder="1" applyAlignment="1">
      <alignment horizontal="right" vertical="top" wrapText="1"/>
    </xf>
    <xf numFmtId="0" fontId="5" fillId="0" borderId="18" xfId="0" applyFont="1" applyBorder="1" applyAlignment="1">
      <alignment horizontal="right" vertical="top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vertical="top" wrapText="1"/>
    </xf>
    <xf numFmtId="0" fontId="5" fillId="0" borderId="21" xfId="0" applyFont="1" applyBorder="1" applyAlignment="1">
      <alignment horizontal="right" vertical="top" wrapText="1"/>
    </xf>
    <xf numFmtId="0" fontId="0" fillId="0" borderId="11" xfId="0" applyBorder="1" applyAlignment="1">
      <alignment vertical="center" shrinkToFi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38" fontId="0" fillId="3" borderId="1" xfId="1" applyFont="1" applyFill="1" applyBorder="1">
      <alignment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shrinkToFit="1"/>
    </xf>
    <xf numFmtId="38" fontId="0" fillId="3" borderId="6" xfId="1" applyFont="1" applyFill="1" applyBorder="1">
      <alignment vertical="center"/>
    </xf>
    <xf numFmtId="38" fontId="0" fillId="3" borderId="9" xfId="1" applyFont="1" applyFill="1" applyBorder="1">
      <alignment vertical="center"/>
    </xf>
    <xf numFmtId="38" fontId="0" fillId="3" borderId="10" xfId="1" applyFont="1" applyFill="1" applyBorder="1">
      <alignment vertical="center"/>
    </xf>
    <xf numFmtId="38" fontId="6" fillId="3" borderId="31" xfId="1" applyFont="1" applyFill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完成工事高と点数!$B$283:$B$1019</c:f>
              <c:numCache>
                <c:formatCode>#,##0_);[Red]\(#,##0\)</c:formatCode>
                <c:ptCount val="737"/>
                <c:pt idx="0">
                  <c:v>68000</c:v>
                </c:pt>
                <c:pt idx="1">
                  <c:v>68100</c:v>
                </c:pt>
                <c:pt idx="2">
                  <c:v>68200</c:v>
                </c:pt>
                <c:pt idx="3">
                  <c:v>68300</c:v>
                </c:pt>
                <c:pt idx="4">
                  <c:v>68400</c:v>
                </c:pt>
                <c:pt idx="5">
                  <c:v>68500</c:v>
                </c:pt>
                <c:pt idx="6">
                  <c:v>68600</c:v>
                </c:pt>
                <c:pt idx="7">
                  <c:v>68700</c:v>
                </c:pt>
                <c:pt idx="8">
                  <c:v>68800</c:v>
                </c:pt>
                <c:pt idx="9">
                  <c:v>68900</c:v>
                </c:pt>
                <c:pt idx="10">
                  <c:v>69000</c:v>
                </c:pt>
                <c:pt idx="11">
                  <c:v>69100</c:v>
                </c:pt>
                <c:pt idx="12">
                  <c:v>69200</c:v>
                </c:pt>
                <c:pt idx="13">
                  <c:v>69300</c:v>
                </c:pt>
                <c:pt idx="14">
                  <c:v>69400</c:v>
                </c:pt>
                <c:pt idx="15">
                  <c:v>69500</c:v>
                </c:pt>
                <c:pt idx="16">
                  <c:v>69600</c:v>
                </c:pt>
                <c:pt idx="17">
                  <c:v>69700</c:v>
                </c:pt>
                <c:pt idx="18">
                  <c:v>69800</c:v>
                </c:pt>
                <c:pt idx="19">
                  <c:v>69900</c:v>
                </c:pt>
                <c:pt idx="20">
                  <c:v>70000</c:v>
                </c:pt>
                <c:pt idx="21">
                  <c:v>70100</c:v>
                </c:pt>
                <c:pt idx="22">
                  <c:v>70200</c:v>
                </c:pt>
                <c:pt idx="23">
                  <c:v>70300</c:v>
                </c:pt>
                <c:pt idx="24">
                  <c:v>70400</c:v>
                </c:pt>
                <c:pt idx="25">
                  <c:v>70500</c:v>
                </c:pt>
                <c:pt idx="26">
                  <c:v>70600</c:v>
                </c:pt>
                <c:pt idx="27">
                  <c:v>70700</c:v>
                </c:pt>
                <c:pt idx="28">
                  <c:v>70800</c:v>
                </c:pt>
                <c:pt idx="29">
                  <c:v>70900</c:v>
                </c:pt>
                <c:pt idx="30">
                  <c:v>71000</c:v>
                </c:pt>
                <c:pt idx="31">
                  <c:v>71100</c:v>
                </c:pt>
                <c:pt idx="32">
                  <c:v>71200</c:v>
                </c:pt>
                <c:pt idx="33">
                  <c:v>71300</c:v>
                </c:pt>
                <c:pt idx="34">
                  <c:v>71400</c:v>
                </c:pt>
                <c:pt idx="35">
                  <c:v>71500</c:v>
                </c:pt>
                <c:pt idx="36">
                  <c:v>71600</c:v>
                </c:pt>
                <c:pt idx="37">
                  <c:v>71700</c:v>
                </c:pt>
                <c:pt idx="38">
                  <c:v>71800</c:v>
                </c:pt>
                <c:pt idx="39">
                  <c:v>71900</c:v>
                </c:pt>
                <c:pt idx="40">
                  <c:v>72000</c:v>
                </c:pt>
                <c:pt idx="41">
                  <c:v>72100</c:v>
                </c:pt>
                <c:pt idx="42">
                  <c:v>72200</c:v>
                </c:pt>
                <c:pt idx="43">
                  <c:v>72300</c:v>
                </c:pt>
                <c:pt idx="44">
                  <c:v>72400</c:v>
                </c:pt>
                <c:pt idx="45">
                  <c:v>72500</c:v>
                </c:pt>
                <c:pt idx="46">
                  <c:v>72600</c:v>
                </c:pt>
                <c:pt idx="47">
                  <c:v>72700</c:v>
                </c:pt>
                <c:pt idx="48">
                  <c:v>72800</c:v>
                </c:pt>
                <c:pt idx="49">
                  <c:v>72900</c:v>
                </c:pt>
                <c:pt idx="50">
                  <c:v>73000</c:v>
                </c:pt>
                <c:pt idx="51">
                  <c:v>73100</c:v>
                </c:pt>
                <c:pt idx="52">
                  <c:v>73200</c:v>
                </c:pt>
                <c:pt idx="53">
                  <c:v>73300</c:v>
                </c:pt>
                <c:pt idx="54">
                  <c:v>73400</c:v>
                </c:pt>
                <c:pt idx="55">
                  <c:v>73500</c:v>
                </c:pt>
                <c:pt idx="56">
                  <c:v>73600</c:v>
                </c:pt>
                <c:pt idx="57">
                  <c:v>73700</c:v>
                </c:pt>
                <c:pt idx="58">
                  <c:v>73800</c:v>
                </c:pt>
                <c:pt idx="59">
                  <c:v>73900</c:v>
                </c:pt>
                <c:pt idx="60">
                  <c:v>74000</c:v>
                </c:pt>
                <c:pt idx="61">
                  <c:v>74100</c:v>
                </c:pt>
                <c:pt idx="62">
                  <c:v>74200</c:v>
                </c:pt>
                <c:pt idx="63">
                  <c:v>74300</c:v>
                </c:pt>
                <c:pt idx="64">
                  <c:v>74400</c:v>
                </c:pt>
                <c:pt idx="65">
                  <c:v>74500</c:v>
                </c:pt>
                <c:pt idx="66">
                  <c:v>74600</c:v>
                </c:pt>
                <c:pt idx="67">
                  <c:v>74700</c:v>
                </c:pt>
                <c:pt idx="68">
                  <c:v>74800</c:v>
                </c:pt>
                <c:pt idx="69">
                  <c:v>74900</c:v>
                </c:pt>
                <c:pt idx="70">
                  <c:v>75000</c:v>
                </c:pt>
                <c:pt idx="71">
                  <c:v>75100</c:v>
                </c:pt>
                <c:pt idx="72">
                  <c:v>75200</c:v>
                </c:pt>
                <c:pt idx="73">
                  <c:v>75300</c:v>
                </c:pt>
                <c:pt idx="74">
                  <c:v>75400</c:v>
                </c:pt>
                <c:pt idx="75">
                  <c:v>75500</c:v>
                </c:pt>
                <c:pt idx="76">
                  <c:v>75600</c:v>
                </c:pt>
                <c:pt idx="77">
                  <c:v>75700</c:v>
                </c:pt>
                <c:pt idx="78">
                  <c:v>75800</c:v>
                </c:pt>
                <c:pt idx="79">
                  <c:v>75900</c:v>
                </c:pt>
                <c:pt idx="80">
                  <c:v>76000</c:v>
                </c:pt>
                <c:pt idx="81">
                  <c:v>76100</c:v>
                </c:pt>
                <c:pt idx="82">
                  <c:v>76200</c:v>
                </c:pt>
                <c:pt idx="83">
                  <c:v>76300</c:v>
                </c:pt>
                <c:pt idx="84">
                  <c:v>76400</c:v>
                </c:pt>
                <c:pt idx="85">
                  <c:v>76500</c:v>
                </c:pt>
                <c:pt idx="86">
                  <c:v>76600</c:v>
                </c:pt>
                <c:pt idx="87">
                  <c:v>76700</c:v>
                </c:pt>
                <c:pt idx="88">
                  <c:v>76800</c:v>
                </c:pt>
                <c:pt idx="89">
                  <c:v>76900</c:v>
                </c:pt>
                <c:pt idx="90">
                  <c:v>77000</c:v>
                </c:pt>
                <c:pt idx="91">
                  <c:v>77100</c:v>
                </c:pt>
                <c:pt idx="92">
                  <c:v>77200</c:v>
                </c:pt>
                <c:pt idx="93">
                  <c:v>77300</c:v>
                </c:pt>
                <c:pt idx="94">
                  <c:v>77400</c:v>
                </c:pt>
                <c:pt idx="95">
                  <c:v>77500</c:v>
                </c:pt>
                <c:pt idx="96">
                  <c:v>77600</c:v>
                </c:pt>
                <c:pt idx="97">
                  <c:v>77700</c:v>
                </c:pt>
                <c:pt idx="98">
                  <c:v>77800</c:v>
                </c:pt>
                <c:pt idx="99">
                  <c:v>77900</c:v>
                </c:pt>
                <c:pt idx="100">
                  <c:v>78000</c:v>
                </c:pt>
                <c:pt idx="101">
                  <c:v>78100</c:v>
                </c:pt>
                <c:pt idx="102">
                  <c:v>78200</c:v>
                </c:pt>
                <c:pt idx="103">
                  <c:v>78300</c:v>
                </c:pt>
                <c:pt idx="104">
                  <c:v>78400</c:v>
                </c:pt>
                <c:pt idx="105">
                  <c:v>78500</c:v>
                </c:pt>
                <c:pt idx="106">
                  <c:v>78600</c:v>
                </c:pt>
                <c:pt idx="107">
                  <c:v>78700</c:v>
                </c:pt>
                <c:pt idx="108">
                  <c:v>78800</c:v>
                </c:pt>
                <c:pt idx="109">
                  <c:v>78900</c:v>
                </c:pt>
                <c:pt idx="110">
                  <c:v>79000</c:v>
                </c:pt>
                <c:pt idx="111">
                  <c:v>79100</c:v>
                </c:pt>
                <c:pt idx="112">
                  <c:v>79200</c:v>
                </c:pt>
                <c:pt idx="113">
                  <c:v>79300</c:v>
                </c:pt>
                <c:pt idx="114">
                  <c:v>79400</c:v>
                </c:pt>
                <c:pt idx="115">
                  <c:v>79500</c:v>
                </c:pt>
                <c:pt idx="116">
                  <c:v>79600</c:v>
                </c:pt>
                <c:pt idx="117">
                  <c:v>79700</c:v>
                </c:pt>
                <c:pt idx="118">
                  <c:v>79800</c:v>
                </c:pt>
                <c:pt idx="119">
                  <c:v>79900</c:v>
                </c:pt>
                <c:pt idx="120">
                  <c:v>80000</c:v>
                </c:pt>
                <c:pt idx="121">
                  <c:v>80100</c:v>
                </c:pt>
                <c:pt idx="122">
                  <c:v>80200</c:v>
                </c:pt>
                <c:pt idx="123">
                  <c:v>80300</c:v>
                </c:pt>
                <c:pt idx="124">
                  <c:v>80400</c:v>
                </c:pt>
                <c:pt idx="125">
                  <c:v>80500</c:v>
                </c:pt>
                <c:pt idx="126">
                  <c:v>80600</c:v>
                </c:pt>
                <c:pt idx="127">
                  <c:v>80700</c:v>
                </c:pt>
                <c:pt idx="128">
                  <c:v>80800</c:v>
                </c:pt>
                <c:pt idx="129">
                  <c:v>80900</c:v>
                </c:pt>
                <c:pt idx="130">
                  <c:v>81000</c:v>
                </c:pt>
                <c:pt idx="131">
                  <c:v>81100</c:v>
                </c:pt>
                <c:pt idx="132">
                  <c:v>81200</c:v>
                </c:pt>
                <c:pt idx="133">
                  <c:v>81300</c:v>
                </c:pt>
                <c:pt idx="134">
                  <c:v>81400</c:v>
                </c:pt>
                <c:pt idx="135">
                  <c:v>81500</c:v>
                </c:pt>
                <c:pt idx="136">
                  <c:v>81600</c:v>
                </c:pt>
                <c:pt idx="137">
                  <c:v>81700</c:v>
                </c:pt>
                <c:pt idx="138">
                  <c:v>81800</c:v>
                </c:pt>
                <c:pt idx="139">
                  <c:v>81900</c:v>
                </c:pt>
                <c:pt idx="140">
                  <c:v>82000</c:v>
                </c:pt>
                <c:pt idx="141">
                  <c:v>82100</c:v>
                </c:pt>
                <c:pt idx="142">
                  <c:v>82200</c:v>
                </c:pt>
                <c:pt idx="143">
                  <c:v>82300</c:v>
                </c:pt>
                <c:pt idx="144">
                  <c:v>82400</c:v>
                </c:pt>
                <c:pt idx="145">
                  <c:v>82500</c:v>
                </c:pt>
                <c:pt idx="146">
                  <c:v>82600</c:v>
                </c:pt>
                <c:pt idx="147">
                  <c:v>82700</c:v>
                </c:pt>
                <c:pt idx="148">
                  <c:v>82800</c:v>
                </c:pt>
                <c:pt idx="149">
                  <c:v>82900</c:v>
                </c:pt>
                <c:pt idx="150">
                  <c:v>83000</c:v>
                </c:pt>
                <c:pt idx="151">
                  <c:v>83100</c:v>
                </c:pt>
                <c:pt idx="152">
                  <c:v>83200</c:v>
                </c:pt>
                <c:pt idx="153">
                  <c:v>83300</c:v>
                </c:pt>
                <c:pt idx="154">
                  <c:v>83400</c:v>
                </c:pt>
                <c:pt idx="155">
                  <c:v>83500</c:v>
                </c:pt>
                <c:pt idx="156">
                  <c:v>83600</c:v>
                </c:pt>
                <c:pt idx="157">
                  <c:v>83700</c:v>
                </c:pt>
                <c:pt idx="158">
                  <c:v>83800</c:v>
                </c:pt>
                <c:pt idx="159">
                  <c:v>83900</c:v>
                </c:pt>
                <c:pt idx="160">
                  <c:v>84000</c:v>
                </c:pt>
                <c:pt idx="161">
                  <c:v>84100</c:v>
                </c:pt>
                <c:pt idx="162">
                  <c:v>84200</c:v>
                </c:pt>
                <c:pt idx="163">
                  <c:v>84300</c:v>
                </c:pt>
                <c:pt idx="164">
                  <c:v>84400</c:v>
                </c:pt>
                <c:pt idx="165">
                  <c:v>84500</c:v>
                </c:pt>
                <c:pt idx="166">
                  <c:v>84600</c:v>
                </c:pt>
                <c:pt idx="167">
                  <c:v>84700</c:v>
                </c:pt>
                <c:pt idx="168">
                  <c:v>84800</c:v>
                </c:pt>
                <c:pt idx="169">
                  <c:v>84900</c:v>
                </c:pt>
                <c:pt idx="170">
                  <c:v>85000</c:v>
                </c:pt>
                <c:pt idx="171">
                  <c:v>85100</c:v>
                </c:pt>
                <c:pt idx="172">
                  <c:v>85200</c:v>
                </c:pt>
                <c:pt idx="173">
                  <c:v>85300</c:v>
                </c:pt>
                <c:pt idx="174">
                  <c:v>85400</c:v>
                </c:pt>
                <c:pt idx="175">
                  <c:v>85500</c:v>
                </c:pt>
                <c:pt idx="176">
                  <c:v>85600</c:v>
                </c:pt>
                <c:pt idx="177">
                  <c:v>85700</c:v>
                </c:pt>
                <c:pt idx="178">
                  <c:v>85800</c:v>
                </c:pt>
                <c:pt idx="179">
                  <c:v>85900</c:v>
                </c:pt>
                <c:pt idx="180">
                  <c:v>86000</c:v>
                </c:pt>
                <c:pt idx="181">
                  <c:v>86100</c:v>
                </c:pt>
                <c:pt idx="182">
                  <c:v>86200</c:v>
                </c:pt>
                <c:pt idx="183">
                  <c:v>86300</c:v>
                </c:pt>
                <c:pt idx="184">
                  <c:v>86400</c:v>
                </c:pt>
                <c:pt idx="185">
                  <c:v>86500</c:v>
                </c:pt>
                <c:pt idx="186">
                  <c:v>86600</c:v>
                </c:pt>
                <c:pt idx="187">
                  <c:v>86700</c:v>
                </c:pt>
                <c:pt idx="188">
                  <c:v>86800</c:v>
                </c:pt>
                <c:pt idx="189">
                  <c:v>86900</c:v>
                </c:pt>
                <c:pt idx="190">
                  <c:v>87000</c:v>
                </c:pt>
                <c:pt idx="191">
                  <c:v>87100</c:v>
                </c:pt>
                <c:pt idx="192">
                  <c:v>87200</c:v>
                </c:pt>
                <c:pt idx="193">
                  <c:v>87300</c:v>
                </c:pt>
                <c:pt idx="194">
                  <c:v>87400</c:v>
                </c:pt>
                <c:pt idx="195">
                  <c:v>87500</c:v>
                </c:pt>
                <c:pt idx="196">
                  <c:v>87600</c:v>
                </c:pt>
                <c:pt idx="197">
                  <c:v>87700</c:v>
                </c:pt>
                <c:pt idx="198">
                  <c:v>87800</c:v>
                </c:pt>
                <c:pt idx="199">
                  <c:v>87900</c:v>
                </c:pt>
                <c:pt idx="200">
                  <c:v>88000</c:v>
                </c:pt>
                <c:pt idx="201">
                  <c:v>88100</c:v>
                </c:pt>
                <c:pt idx="202">
                  <c:v>88200</c:v>
                </c:pt>
                <c:pt idx="203">
                  <c:v>88300</c:v>
                </c:pt>
                <c:pt idx="204">
                  <c:v>88400</c:v>
                </c:pt>
                <c:pt idx="205">
                  <c:v>88500</c:v>
                </c:pt>
                <c:pt idx="206">
                  <c:v>88600</c:v>
                </c:pt>
                <c:pt idx="207">
                  <c:v>88700</c:v>
                </c:pt>
                <c:pt idx="208">
                  <c:v>88800</c:v>
                </c:pt>
                <c:pt idx="209">
                  <c:v>88900</c:v>
                </c:pt>
                <c:pt idx="210">
                  <c:v>89000</c:v>
                </c:pt>
                <c:pt idx="211">
                  <c:v>89100</c:v>
                </c:pt>
                <c:pt idx="212">
                  <c:v>89200</c:v>
                </c:pt>
                <c:pt idx="213">
                  <c:v>89300</c:v>
                </c:pt>
                <c:pt idx="214">
                  <c:v>89400</c:v>
                </c:pt>
                <c:pt idx="215">
                  <c:v>89500</c:v>
                </c:pt>
                <c:pt idx="216">
                  <c:v>89600</c:v>
                </c:pt>
                <c:pt idx="217">
                  <c:v>89700</c:v>
                </c:pt>
                <c:pt idx="218">
                  <c:v>89800</c:v>
                </c:pt>
                <c:pt idx="219">
                  <c:v>89900</c:v>
                </c:pt>
                <c:pt idx="220">
                  <c:v>90000</c:v>
                </c:pt>
                <c:pt idx="221">
                  <c:v>90100</c:v>
                </c:pt>
                <c:pt idx="222">
                  <c:v>90200</c:v>
                </c:pt>
                <c:pt idx="223">
                  <c:v>90300</c:v>
                </c:pt>
                <c:pt idx="224">
                  <c:v>90400</c:v>
                </c:pt>
                <c:pt idx="225">
                  <c:v>90500</c:v>
                </c:pt>
                <c:pt idx="226">
                  <c:v>90600</c:v>
                </c:pt>
                <c:pt idx="227">
                  <c:v>90700</c:v>
                </c:pt>
                <c:pt idx="228">
                  <c:v>90800</c:v>
                </c:pt>
                <c:pt idx="229">
                  <c:v>90900</c:v>
                </c:pt>
                <c:pt idx="230">
                  <c:v>91000</c:v>
                </c:pt>
                <c:pt idx="231">
                  <c:v>91100</c:v>
                </c:pt>
                <c:pt idx="232">
                  <c:v>91200</c:v>
                </c:pt>
                <c:pt idx="233">
                  <c:v>91300</c:v>
                </c:pt>
                <c:pt idx="234">
                  <c:v>91400</c:v>
                </c:pt>
                <c:pt idx="235">
                  <c:v>91500</c:v>
                </c:pt>
                <c:pt idx="236">
                  <c:v>91600</c:v>
                </c:pt>
                <c:pt idx="237">
                  <c:v>91700</c:v>
                </c:pt>
                <c:pt idx="238">
                  <c:v>91800</c:v>
                </c:pt>
                <c:pt idx="239">
                  <c:v>91900</c:v>
                </c:pt>
                <c:pt idx="240">
                  <c:v>92000</c:v>
                </c:pt>
                <c:pt idx="241">
                  <c:v>92100</c:v>
                </c:pt>
                <c:pt idx="242">
                  <c:v>92200</c:v>
                </c:pt>
                <c:pt idx="243">
                  <c:v>92300</c:v>
                </c:pt>
                <c:pt idx="244">
                  <c:v>92400</c:v>
                </c:pt>
                <c:pt idx="245">
                  <c:v>92500</c:v>
                </c:pt>
                <c:pt idx="246">
                  <c:v>92600</c:v>
                </c:pt>
                <c:pt idx="247">
                  <c:v>92700</c:v>
                </c:pt>
                <c:pt idx="248">
                  <c:v>92800</c:v>
                </c:pt>
                <c:pt idx="249">
                  <c:v>92900</c:v>
                </c:pt>
                <c:pt idx="250">
                  <c:v>93000</c:v>
                </c:pt>
                <c:pt idx="251">
                  <c:v>93100</c:v>
                </c:pt>
                <c:pt idx="252">
                  <c:v>93200</c:v>
                </c:pt>
                <c:pt idx="253">
                  <c:v>93300</c:v>
                </c:pt>
                <c:pt idx="254">
                  <c:v>93400</c:v>
                </c:pt>
                <c:pt idx="255">
                  <c:v>93500</c:v>
                </c:pt>
                <c:pt idx="256">
                  <c:v>93600</c:v>
                </c:pt>
                <c:pt idx="257">
                  <c:v>93700</c:v>
                </c:pt>
                <c:pt idx="258">
                  <c:v>93800</c:v>
                </c:pt>
                <c:pt idx="259">
                  <c:v>93900</c:v>
                </c:pt>
                <c:pt idx="260">
                  <c:v>94000</c:v>
                </c:pt>
                <c:pt idx="261">
                  <c:v>94100</c:v>
                </c:pt>
                <c:pt idx="262">
                  <c:v>94200</c:v>
                </c:pt>
                <c:pt idx="263">
                  <c:v>94300</c:v>
                </c:pt>
                <c:pt idx="264">
                  <c:v>94400</c:v>
                </c:pt>
                <c:pt idx="265">
                  <c:v>94500</c:v>
                </c:pt>
                <c:pt idx="266">
                  <c:v>94600</c:v>
                </c:pt>
                <c:pt idx="267">
                  <c:v>94700</c:v>
                </c:pt>
                <c:pt idx="268">
                  <c:v>94800</c:v>
                </c:pt>
                <c:pt idx="269">
                  <c:v>94900</c:v>
                </c:pt>
                <c:pt idx="270">
                  <c:v>95000</c:v>
                </c:pt>
                <c:pt idx="271">
                  <c:v>95100</c:v>
                </c:pt>
                <c:pt idx="272">
                  <c:v>95200</c:v>
                </c:pt>
                <c:pt idx="273">
                  <c:v>95300</c:v>
                </c:pt>
                <c:pt idx="274">
                  <c:v>95400</c:v>
                </c:pt>
                <c:pt idx="275">
                  <c:v>95500</c:v>
                </c:pt>
                <c:pt idx="276">
                  <c:v>95600</c:v>
                </c:pt>
                <c:pt idx="277">
                  <c:v>95700</c:v>
                </c:pt>
                <c:pt idx="278">
                  <c:v>95800</c:v>
                </c:pt>
                <c:pt idx="279">
                  <c:v>95900</c:v>
                </c:pt>
                <c:pt idx="280">
                  <c:v>96000</c:v>
                </c:pt>
                <c:pt idx="281">
                  <c:v>96100</c:v>
                </c:pt>
                <c:pt idx="282">
                  <c:v>96200</c:v>
                </c:pt>
                <c:pt idx="283">
                  <c:v>96300</c:v>
                </c:pt>
                <c:pt idx="284">
                  <c:v>96400</c:v>
                </c:pt>
                <c:pt idx="285">
                  <c:v>96500</c:v>
                </c:pt>
                <c:pt idx="286">
                  <c:v>96600</c:v>
                </c:pt>
                <c:pt idx="287">
                  <c:v>96700</c:v>
                </c:pt>
                <c:pt idx="288">
                  <c:v>96800</c:v>
                </c:pt>
                <c:pt idx="289">
                  <c:v>96900</c:v>
                </c:pt>
                <c:pt idx="290">
                  <c:v>97000</c:v>
                </c:pt>
                <c:pt idx="291">
                  <c:v>97100</c:v>
                </c:pt>
                <c:pt idx="292">
                  <c:v>97200</c:v>
                </c:pt>
                <c:pt idx="293">
                  <c:v>97300</c:v>
                </c:pt>
                <c:pt idx="294">
                  <c:v>97400</c:v>
                </c:pt>
                <c:pt idx="295">
                  <c:v>97500</c:v>
                </c:pt>
                <c:pt idx="296">
                  <c:v>97600</c:v>
                </c:pt>
                <c:pt idx="297">
                  <c:v>97700</c:v>
                </c:pt>
                <c:pt idx="298">
                  <c:v>97800</c:v>
                </c:pt>
                <c:pt idx="299">
                  <c:v>97900</c:v>
                </c:pt>
                <c:pt idx="300">
                  <c:v>98000</c:v>
                </c:pt>
                <c:pt idx="301">
                  <c:v>98100</c:v>
                </c:pt>
                <c:pt idx="302">
                  <c:v>98200</c:v>
                </c:pt>
                <c:pt idx="303">
                  <c:v>98300</c:v>
                </c:pt>
                <c:pt idx="304">
                  <c:v>98400</c:v>
                </c:pt>
                <c:pt idx="305">
                  <c:v>98500</c:v>
                </c:pt>
                <c:pt idx="306">
                  <c:v>98600</c:v>
                </c:pt>
                <c:pt idx="307">
                  <c:v>98700</c:v>
                </c:pt>
                <c:pt idx="308">
                  <c:v>98800</c:v>
                </c:pt>
                <c:pt idx="309">
                  <c:v>98900</c:v>
                </c:pt>
                <c:pt idx="310">
                  <c:v>99000</c:v>
                </c:pt>
                <c:pt idx="311">
                  <c:v>99100</c:v>
                </c:pt>
                <c:pt idx="312">
                  <c:v>99200</c:v>
                </c:pt>
                <c:pt idx="313">
                  <c:v>99300</c:v>
                </c:pt>
                <c:pt idx="314">
                  <c:v>99400</c:v>
                </c:pt>
                <c:pt idx="315">
                  <c:v>99500</c:v>
                </c:pt>
                <c:pt idx="316">
                  <c:v>99600</c:v>
                </c:pt>
                <c:pt idx="317">
                  <c:v>99700</c:v>
                </c:pt>
                <c:pt idx="318">
                  <c:v>99800</c:v>
                </c:pt>
                <c:pt idx="319">
                  <c:v>99900</c:v>
                </c:pt>
                <c:pt idx="320">
                  <c:v>100000</c:v>
                </c:pt>
                <c:pt idx="321">
                  <c:v>100100</c:v>
                </c:pt>
                <c:pt idx="322">
                  <c:v>100200</c:v>
                </c:pt>
                <c:pt idx="323">
                  <c:v>100300</c:v>
                </c:pt>
                <c:pt idx="324">
                  <c:v>100400</c:v>
                </c:pt>
                <c:pt idx="325">
                  <c:v>100500</c:v>
                </c:pt>
                <c:pt idx="326">
                  <c:v>100600</c:v>
                </c:pt>
                <c:pt idx="327">
                  <c:v>100700</c:v>
                </c:pt>
                <c:pt idx="328">
                  <c:v>100800</c:v>
                </c:pt>
                <c:pt idx="329">
                  <c:v>100900</c:v>
                </c:pt>
                <c:pt idx="330">
                  <c:v>101000</c:v>
                </c:pt>
                <c:pt idx="331">
                  <c:v>101100</c:v>
                </c:pt>
                <c:pt idx="332">
                  <c:v>101200</c:v>
                </c:pt>
                <c:pt idx="333">
                  <c:v>101300</c:v>
                </c:pt>
                <c:pt idx="334">
                  <c:v>101400</c:v>
                </c:pt>
                <c:pt idx="335">
                  <c:v>101500</c:v>
                </c:pt>
                <c:pt idx="336">
                  <c:v>101600</c:v>
                </c:pt>
                <c:pt idx="337">
                  <c:v>101700</c:v>
                </c:pt>
                <c:pt idx="338">
                  <c:v>101800</c:v>
                </c:pt>
                <c:pt idx="339">
                  <c:v>101900</c:v>
                </c:pt>
                <c:pt idx="340">
                  <c:v>102000</c:v>
                </c:pt>
                <c:pt idx="341">
                  <c:v>102100</c:v>
                </c:pt>
                <c:pt idx="342">
                  <c:v>102200</c:v>
                </c:pt>
                <c:pt idx="343">
                  <c:v>102300</c:v>
                </c:pt>
                <c:pt idx="344">
                  <c:v>102400</c:v>
                </c:pt>
                <c:pt idx="345">
                  <c:v>102500</c:v>
                </c:pt>
                <c:pt idx="346">
                  <c:v>102600</c:v>
                </c:pt>
                <c:pt idx="347">
                  <c:v>102700</c:v>
                </c:pt>
                <c:pt idx="348">
                  <c:v>102800</c:v>
                </c:pt>
                <c:pt idx="349">
                  <c:v>102900</c:v>
                </c:pt>
                <c:pt idx="350">
                  <c:v>103000</c:v>
                </c:pt>
                <c:pt idx="351">
                  <c:v>103100</c:v>
                </c:pt>
                <c:pt idx="352">
                  <c:v>103200</c:v>
                </c:pt>
                <c:pt idx="353">
                  <c:v>103300</c:v>
                </c:pt>
                <c:pt idx="354">
                  <c:v>103400</c:v>
                </c:pt>
                <c:pt idx="355">
                  <c:v>103500</c:v>
                </c:pt>
                <c:pt idx="356">
                  <c:v>103600</c:v>
                </c:pt>
                <c:pt idx="357">
                  <c:v>103700</c:v>
                </c:pt>
                <c:pt idx="358">
                  <c:v>103800</c:v>
                </c:pt>
                <c:pt idx="359">
                  <c:v>103900</c:v>
                </c:pt>
                <c:pt idx="360">
                  <c:v>104000</c:v>
                </c:pt>
                <c:pt idx="361">
                  <c:v>104100</c:v>
                </c:pt>
                <c:pt idx="362">
                  <c:v>104200</c:v>
                </c:pt>
                <c:pt idx="363">
                  <c:v>104300</c:v>
                </c:pt>
                <c:pt idx="364">
                  <c:v>104400</c:v>
                </c:pt>
                <c:pt idx="365">
                  <c:v>104500</c:v>
                </c:pt>
                <c:pt idx="366">
                  <c:v>104600</c:v>
                </c:pt>
                <c:pt idx="367">
                  <c:v>104700</c:v>
                </c:pt>
                <c:pt idx="368">
                  <c:v>104800</c:v>
                </c:pt>
                <c:pt idx="369">
                  <c:v>104900</c:v>
                </c:pt>
                <c:pt idx="370">
                  <c:v>105000</c:v>
                </c:pt>
                <c:pt idx="371">
                  <c:v>105100</c:v>
                </c:pt>
                <c:pt idx="372">
                  <c:v>105200</c:v>
                </c:pt>
                <c:pt idx="373">
                  <c:v>105300</c:v>
                </c:pt>
                <c:pt idx="374">
                  <c:v>105400</c:v>
                </c:pt>
                <c:pt idx="375">
                  <c:v>105500</c:v>
                </c:pt>
                <c:pt idx="376">
                  <c:v>105600</c:v>
                </c:pt>
                <c:pt idx="377">
                  <c:v>105700</c:v>
                </c:pt>
                <c:pt idx="378">
                  <c:v>105800</c:v>
                </c:pt>
                <c:pt idx="379">
                  <c:v>105900</c:v>
                </c:pt>
                <c:pt idx="380">
                  <c:v>106000</c:v>
                </c:pt>
                <c:pt idx="381">
                  <c:v>106100</c:v>
                </c:pt>
                <c:pt idx="382">
                  <c:v>106200</c:v>
                </c:pt>
                <c:pt idx="383">
                  <c:v>106300</c:v>
                </c:pt>
                <c:pt idx="384">
                  <c:v>106400</c:v>
                </c:pt>
                <c:pt idx="385">
                  <c:v>106500</c:v>
                </c:pt>
                <c:pt idx="386">
                  <c:v>106600</c:v>
                </c:pt>
                <c:pt idx="387">
                  <c:v>106700</c:v>
                </c:pt>
                <c:pt idx="388">
                  <c:v>106800</c:v>
                </c:pt>
                <c:pt idx="389">
                  <c:v>106900</c:v>
                </c:pt>
                <c:pt idx="390">
                  <c:v>107000</c:v>
                </c:pt>
                <c:pt idx="391">
                  <c:v>107100</c:v>
                </c:pt>
                <c:pt idx="392">
                  <c:v>107200</c:v>
                </c:pt>
                <c:pt idx="393">
                  <c:v>107300</c:v>
                </c:pt>
                <c:pt idx="394">
                  <c:v>107400</c:v>
                </c:pt>
                <c:pt idx="395">
                  <c:v>107500</c:v>
                </c:pt>
                <c:pt idx="396">
                  <c:v>107600</c:v>
                </c:pt>
                <c:pt idx="397">
                  <c:v>107700</c:v>
                </c:pt>
                <c:pt idx="398">
                  <c:v>107800</c:v>
                </c:pt>
                <c:pt idx="399">
                  <c:v>107900</c:v>
                </c:pt>
                <c:pt idx="400">
                  <c:v>108000</c:v>
                </c:pt>
                <c:pt idx="401">
                  <c:v>108100</c:v>
                </c:pt>
                <c:pt idx="402">
                  <c:v>108200</c:v>
                </c:pt>
                <c:pt idx="403">
                  <c:v>108300</c:v>
                </c:pt>
                <c:pt idx="404">
                  <c:v>108400</c:v>
                </c:pt>
                <c:pt idx="405">
                  <c:v>108500</c:v>
                </c:pt>
                <c:pt idx="406">
                  <c:v>108600</c:v>
                </c:pt>
                <c:pt idx="407">
                  <c:v>108700</c:v>
                </c:pt>
                <c:pt idx="408">
                  <c:v>108800</c:v>
                </c:pt>
                <c:pt idx="409">
                  <c:v>108900</c:v>
                </c:pt>
                <c:pt idx="410">
                  <c:v>109000</c:v>
                </c:pt>
                <c:pt idx="411">
                  <c:v>109100</c:v>
                </c:pt>
                <c:pt idx="412">
                  <c:v>109200</c:v>
                </c:pt>
                <c:pt idx="413">
                  <c:v>109300</c:v>
                </c:pt>
                <c:pt idx="414">
                  <c:v>109400</c:v>
                </c:pt>
                <c:pt idx="415">
                  <c:v>109500</c:v>
                </c:pt>
                <c:pt idx="416">
                  <c:v>109600</c:v>
                </c:pt>
                <c:pt idx="417">
                  <c:v>109700</c:v>
                </c:pt>
                <c:pt idx="418">
                  <c:v>109800</c:v>
                </c:pt>
                <c:pt idx="419">
                  <c:v>109900</c:v>
                </c:pt>
                <c:pt idx="420">
                  <c:v>110000</c:v>
                </c:pt>
                <c:pt idx="421">
                  <c:v>110100</c:v>
                </c:pt>
                <c:pt idx="422">
                  <c:v>110200</c:v>
                </c:pt>
                <c:pt idx="423">
                  <c:v>110300</c:v>
                </c:pt>
                <c:pt idx="424">
                  <c:v>110400</c:v>
                </c:pt>
                <c:pt idx="425">
                  <c:v>110500</c:v>
                </c:pt>
                <c:pt idx="426">
                  <c:v>110600</c:v>
                </c:pt>
                <c:pt idx="427">
                  <c:v>110700</c:v>
                </c:pt>
                <c:pt idx="428">
                  <c:v>110800</c:v>
                </c:pt>
                <c:pt idx="429">
                  <c:v>110900</c:v>
                </c:pt>
                <c:pt idx="430">
                  <c:v>111000</c:v>
                </c:pt>
                <c:pt idx="431">
                  <c:v>111100</c:v>
                </c:pt>
                <c:pt idx="432">
                  <c:v>111200</c:v>
                </c:pt>
                <c:pt idx="433">
                  <c:v>111300</c:v>
                </c:pt>
                <c:pt idx="434">
                  <c:v>111400</c:v>
                </c:pt>
                <c:pt idx="435">
                  <c:v>111500</c:v>
                </c:pt>
                <c:pt idx="436">
                  <c:v>111600</c:v>
                </c:pt>
                <c:pt idx="437">
                  <c:v>111700</c:v>
                </c:pt>
                <c:pt idx="438">
                  <c:v>111800</c:v>
                </c:pt>
                <c:pt idx="439">
                  <c:v>111900</c:v>
                </c:pt>
                <c:pt idx="440">
                  <c:v>112000</c:v>
                </c:pt>
                <c:pt idx="441">
                  <c:v>112100</c:v>
                </c:pt>
                <c:pt idx="442">
                  <c:v>112200</c:v>
                </c:pt>
                <c:pt idx="443">
                  <c:v>112300</c:v>
                </c:pt>
                <c:pt idx="444">
                  <c:v>112400</c:v>
                </c:pt>
                <c:pt idx="445">
                  <c:v>112500</c:v>
                </c:pt>
                <c:pt idx="446">
                  <c:v>112600</c:v>
                </c:pt>
                <c:pt idx="447">
                  <c:v>112700</c:v>
                </c:pt>
                <c:pt idx="448">
                  <c:v>112800</c:v>
                </c:pt>
                <c:pt idx="449">
                  <c:v>112900</c:v>
                </c:pt>
                <c:pt idx="450">
                  <c:v>113000</c:v>
                </c:pt>
                <c:pt idx="451">
                  <c:v>113100</c:v>
                </c:pt>
                <c:pt idx="452">
                  <c:v>113200</c:v>
                </c:pt>
                <c:pt idx="453">
                  <c:v>113300</c:v>
                </c:pt>
                <c:pt idx="454">
                  <c:v>113400</c:v>
                </c:pt>
                <c:pt idx="455">
                  <c:v>113500</c:v>
                </c:pt>
                <c:pt idx="456">
                  <c:v>113600</c:v>
                </c:pt>
                <c:pt idx="457">
                  <c:v>113700</c:v>
                </c:pt>
                <c:pt idx="458">
                  <c:v>113800</c:v>
                </c:pt>
                <c:pt idx="459">
                  <c:v>113900</c:v>
                </c:pt>
                <c:pt idx="460">
                  <c:v>114000</c:v>
                </c:pt>
                <c:pt idx="461">
                  <c:v>114100</c:v>
                </c:pt>
                <c:pt idx="462">
                  <c:v>114200</c:v>
                </c:pt>
                <c:pt idx="463">
                  <c:v>114300</c:v>
                </c:pt>
                <c:pt idx="464">
                  <c:v>114400</c:v>
                </c:pt>
                <c:pt idx="465">
                  <c:v>114500</c:v>
                </c:pt>
                <c:pt idx="466">
                  <c:v>114600</c:v>
                </c:pt>
                <c:pt idx="467">
                  <c:v>114700</c:v>
                </c:pt>
                <c:pt idx="468">
                  <c:v>114800</c:v>
                </c:pt>
                <c:pt idx="469">
                  <c:v>114900</c:v>
                </c:pt>
                <c:pt idx="470">
                  <c:v>115000</c:v>
                </c:pt>
                <c:pt idx="471">
                  <c:v>115100</c:v>
                </c:pt>
                <c:pt idx="472">
                  <c:v>115200</c:v>
                </c:pt>
                <c:pt idx="473">
                  <c:v>115300</c:v>
                </c:pt>
                <c:pt idx="474">
                  <c:v>115400</c:v>
                </c:pt>
                <c:pt idx="475">
                  <c:v>115500</c:v>
                </c:pt>
                <c:pt idx="476">
                  <c:v>115600</c:v>
                </c:pt>
                <c:pt idx="477">
                  <c:v>115700</c:v>
                </c:pt>
                <c:pt idx="478">
                  <c:v>115800</c:v>
                </c:pt>
                <c:pt idx="479">
                  <c:v>115900</c:v>
                </c:pt>
                <c:pt idx="480">
                  <c:v>116000</c:v>
                </c:pt>
                <c:pt idx="481">
                  <c:v>116100</c:v>
                </c:pt>
                <c:pt idx="482">
                  <c:v>116200</c:v>
                </c:pt>
                <c:pt idx="483">
                  <c:v>116300</c:v>
                </c:pt>
                <c:pt idx="484">
                  <c:v>116400</c:v>
                </c:pt>
                <c:pt idx="485">
                  <c:v>116500</c:v>
                </c:pt>
                <c:pt idx="486">
                  <c:v>116600</c:v>
                </c:pt>
                <c:pt idx="487">
                  <c:v>116700</c:v>
                </c:pt>
                <c:pt idx="488">
                  <c:v>116800</c:v>
                </c:pt>
                <c:pt idx="489">
                  <c:v>116900</c:v>
                </c:pt>
                <c:pt idx="490">
                  <c:v>117000</c:v>
                </c:pt>
                <c:pt idx="491">
                  <c:v>117100</c:v>
                </c:pt>
                <c:pt idx="492">
                  <c:v>117200</c:v>
                </c:pt>
                <c:pt idx="493">
                  <c:v>117300</c:v>
                </c:pt>
                <c:pt idx="494">
                  <c:v>117400</c:v>
                </c:pt>
                <c:pt idx="495">
                  <c:v>117500</c:v>
                </c:pt>
                <c:pt idx="496">
                  <c:v>117600</c:v>
                </c:pt>
                <c:pt idx="497">
                  <c:v>117700</c:v>
                </c:pt>
                <c:pt idx="498">
                  <c:v>117800</c:v>
                </c:pt>
                <c:pt idx="499">
                  <c:v>117900</c:v>
                </c:pt>
                <c:pt idx="500">
                  <c:v>118000</c:v>
                </c:pt>
                <c:pt idx="501">
                  <c:v>118100</c:v>
                </c:pt>
                <c:pt idx="502">
                  <c:v>118200</c:v>
                </c:pt>
                <c:pt idx="503">
                  <c:v>118300</c:v>
                </c:pt>
                <c:pt idx="504">
                  <c:v>118400</c:v>
                </c:pt>
                <c:pt idx="505">
                  <c:v>118500</c:v>
                </c:pt>
                <c:pt idx="506">
                  <c:v>118600</c:v>
                </c:pt>
                <c:pt idx="507">
                  <c:v>118700</c:v>
                </c:pt>
                <c:pt idx="508">
                  <c:v>118800</c:v>
                </c:pt>
                <c:pt idx="509">
                  <c:v>118900</c:v>
                </c:pt>
                <c:pt idx="510">
                  <c:v>119000</c:v>
                </c:pt>
                <c:pt idx="511">
                  <c:v>119100</c:v>
                </c:pt>
                <c:pt idx="512">
                  <c:v>119200</c:v>
                </c:pt>
                <c:pt idx="513">
                  <c:v>119300</c:v>
                </c:pt>
                <c:pt idx="514">
                  <c:v>119400</c:v>
                </c:pt>
                <c:pt idx="515">
                  <c:v>119500</c:v>
                </c:pt>
                <c:pt idx="516">
                  <c:v>119600</c:v>
                </c:pt>
                <c:pt idx="517">
                  <c:v>119700</c:v>
                </c:pt>
                <c:pt idx="518">
                  <c:v>119800</c:v>
                </c:pt>
                <c:pt idx="519">
                  <c:v>119900</c:v>
                </c:pt>
                <c:pt idx="520">
                  <c:v>120000</c:v>
                </c:pt>
                <c:pt idx="521">
                  <c:v>120100</c:v>
                </c:pt>
                <c:pt idx="522">
                  <c:v>120200</c:v>
                </c:pt>
                <c:pt idx="523">
                  <c:v>120300</c:v>
                </c:pt>
                <c:pt idx="524">
                  <c:v>120400</c:v>
                </c:pt>
                <c:pt idx="525">
                  <c:v>120500</c:v>
                </c:pt>
                <c:pt idx="526">
                  <c:v>120600</c:v>
                </c:pt>
                <c:pt idx="527">
                  <c:v>120700</c:v>
                </c:pt>
                <c:pt idx="528">
                  <c:v>120800</c:v>
                </c:pt>
                <c:pt idx="529">
                  <c:v>120900</c:v>
                </c:pt>
                <c:pt idx="530">
                  <c:v>121000</c:v>
                </c:pt>
                <c:pt idx="531">
                  <c:v>121100</c:v>
                </c:pt>
                <c:pt idx="532">
                  <c:v>121200</c:v>
                </c:pt>
                <c:pt idx="533">
                  <c:v>121300</c:v>
                </c:pt>
                <c:pt idx="534">
                  <c:v>121400</c:v>
                </c:pt>
                <c:pt idx="535">
                  <c:v>121500</c:v>
                </c:pt>
                <c:pt idx="536">
                  <c:v>121600</c:v>
                </c:pt>
                <c:pt idx="537">
                  <c:v>121700</c:v>
                </c:pt>
                <c:pt idx="538">
                  <c:v>121800</c:v>
                </c:pt>
                <c:pt idx="539">
                  <c:v>121900</c:v>
                </c:pt>
                <c:pt idx="540">
                  <c:v>122000</c:v>
                </c:pt>
                <c:pt idx="541">
                  <c:v>122100</c:v>
                </c:pt>
                <c:pt idx="542">
                  <c:v>122200</c:v>
                </c:pt>
                <c:pt idx="543">
                  <c:v>122300</c:v>
                </c:pt>
                <c:pt idx="544">
                  <c:v>122400</c:v>
                </c:pt>
                <c:pt idx="545">
                  <c:v>122500</c:v>
                </c:pt>
                <c:pt idx="546">
                  <c:v>122600</c:v>
                </c:pt>
                <c:pt idx="547">
                  <c:v>122700</c:v>
                </c:pt>
                <c:pt idx="548">
                  <c:v>122800</c:v>
                </c:pt>
                <c:pt idx="549">
                  <c:v>122900</c:v>
                </c:pt>
                <c:pt idx="550">
                  <c:v>123000</c:v>
                </c:pt>
                <c:pt idx="551">
                  <c:v>123100</c:v>
                </c:pt>
                <c:pt idx="552">
                  <c:v>123200</c:v>
                </c:pt>
                <c:pt idx="553">
                  <c:v>123300</c:v>
                </c:pt>
                <c:pt idx="554">
                  <c:v>123400</c:v>
                </c:pt>
                <c:pt idx="555">
                  <c:v>123500</c:v>
                </c:pt>
                <c:pt idx="556">
                  <c:v>123600</c:v>
                </c:pt>
                <c:pt idx="557">
                  <c:v>123700</c:v>
                </c:pt>
                <c:pt idx="558">
                  <c:v>123800</c:v>
                </c:pt>
                <c:pt idx="559">
                  <c:v>123900</c:v>
                </c:pt>
                <c:pt idx="560">
                  <c:v>124000</c:v>
                </c:pt>
                <c:pt idx="561">
                  <c:v>124100</c:v>
                </c:pt>
                <c:pt idx="562">
                  <c:v>124200</c:v>
                </c:pt>
                <c:pt idx="563">
                  <c:v>124300</c:v>
                </c:pt>
                <c:pt idx="564">
                  <c:v>124400</c:v>
                </c:pt>
                <c:pt idx="565">
                  <c:v>124500</c:v>
                </c:pt>
                <c:pt idx="566">
                  <c:v>124600</c:v>
                </c:pt>
                <c:pt idx="567">
                  <c:v>124700</c:v>
                </c:pt>
                <c:pt idx="568">
                  <c:v>124800</c:v>
                </c:pt>
                <c:pt idx="569">
                  <c:v>124900</c:v>
                </c:pt>
                <c:pt idx="570">
                  <c:v>125000</c:v>
                </c:pt>
                <c:pt idx="571">
                  <c:v>125100</c:v>
                </c:pt>
                <c:pt idx="572">
                  <c:v>125200</c:v>
                </c:pt>
                <c:pt idx="573">
                  <c:v>125300</c:v>
                </c:pt>
                <c:pt idx="574">
                  <c:v>125400</c:v>
                </c:pt>
                <c:pt idx="575">
                  <c:v>125500</c:v>
                </c:pt>
                <c:pt idx="576">
                  <c:v>125600</c:v>
                </c:pt>
                <c:pt idx="577">
                  <c:v>125700</c:v>
                </c:pt>
                <c:pt idx="578">
                  <c:v>125800</c:v>
                </c:pt>
                <c:pt idx="579">
                  <c:v>125900</c:v>
                </c:pt>
                <c:pt idx="580">
                  <c:v>126000</c:v>
                </c:pt>
                <c:pt idx="581">
                  <c:v>126100</c:v>
                </c:pt>
                <c:pt idx="582">
                  <c:v>126200</c:v>
                </c:pt>
                <c:pt idx="583">
                  <c:v>126300</c:v>
                </c:pt>
                <c:pt idx="584">
                  <c:v>126400</c:v>
                </c:pt>
                <c:pt idx="585">
                  <c:v>126500</c:v>
                </c:pt>
                <c:pt idx="586">
                  <c:v>126600</c:v>
                </c:pt>
                <c:pt idx="587">
                  <c:v>126700</c:v>
                </c:pt>
                <c:pt idx="588">
                  <c:v>126800</c:v>
                </c:pt>
                <c:pt idx="589">
                  <c:v>126900</c:v>
                </c:pt>
                <c:pt idx="590">
                  <c:v>127000</c:v>
                </c:pt>
                <c:pt idx="591">
                  <c:v>127100</c:v>
                </c:pt>
                <c:pt idx="592">
                  <c:v>127200</c:v>
                </c:pt>
                <c:pt idx="593">
                  <c:v>127300</c:v>
                </c:pt>
                <c:pt idx="594">
                  <c:v>127400</c:v>
                </c:pt>
                <c:pt idx="595">
                  <c:v>127500</c:v>
                </c:pt>
                <c:pt idx="596">
                  <c:v>127600</c:v>
                </c:pt>
                <c:pt idx="597">
                  <c:v>127700</c:v>
                </c:pt>
                <c:pt idx="598">
                  <c:v>127800</c:v>
                </c:pt>
                <c:pt idx="599">
                  <c:v>127900</c:v>
                </c:pt>
                <c:pt idx="600">
                  <c:v>128000</c:v>
                </c:pt>
                <c:pt idx="601">
                  <c:v>128100</c:v>
                </c:pt>
                <c:pt idx="602">
                  <c:v>128200</c:v>
                </c:pt>
                <c:pt idx="603">
                  <c:v>128300</c:v>
                </c:pt>
                <c:pt idx="604">
                  <c:v>128400</c:v>
                </c:pt>
                <c:pt idx="605">
                  <c:v>128500</c:v>
                </c:pt>
                <c:pt idx="606">
                  <c:v>128600</c:v>
                </c:pt>
                <c:pt idx="607">
                  <c:v>128700</c:v>
                </c:pt>
                <c:pt idx="608">
                  <c:v>128800</c:v>
                </c:pt>
                <c:pt idx="609">
                  <c:v>128900</c:v>
                </c:pt>
                <c:pt idx="610">
                  <c:v>129000</c:v>
                </c:pt>
                <c:pt idx="611">
                  <c:v>129100</c:v>
                </c:pt>
                <c:pt idx="612">
                  <c:v>129200</c:v>
                </c:pt>
                <c:pt idx="613">
                  <c:v>129300</c:v>
                </c:pt>
                <c:pt idx="614">
                  <c:v>129400</c:v>
                </c:pt>
                <c:pt idx="615">
                  <c:v>129500</c:v>
                </c:pt>
                <c:pt idx="616">
                  <c:v>129600</c:v>
                </c:pt>
                <c:pt idx="617">
                  <c:v>129700</c:v>
                </c:pt>
                <c:pt idx="618">
                  <c:v>129800</c:v>
                </c:pt>
                <c:pt idx="619">
                  <c:v>129900</c:v>
                </c:pt>
                <c:pt idx="620">
                  <c:v>130000</c:v>
                </c:pt>
                <c:pt idx="621">
                  <c:v>130100</c:v>
                </c:pt>
                <c:pt idx="622">
                  <c:v>130200</c:v>
                </c:pt>
                <c:pt idx="623">
                  <c:v>130300</c:v>
                </c:pt>
                <c:pt idx="624">
                  <c:v>130400</c:v>
                </c:pt>
                <c:pt idx="625">
                  <c:v>130500</c:v>
                </c:pt>
                <c:pt idx="626">
                  <c:v>130600</c:v>
                </c:pt>
                <c:pt idx="627">
                  <c:v>130700</c:v>
                </c:pt>
                <c:pt idx="628">
                  <c:v>130800</c:v>
                </c:pt>
                <c:pt idx="629">
                  <c:v>130900</c:v>
                </c:pt>
                <c:pt idx="630">
                  <c:v>131000</c:v>
                </c:pt>
                <c:pt idx="631">
                  <c:v>131100</c:v>
                </c:pt>
                <c:pt idx="632">
                  <c:v>131200</c:v>
                </c:pt>
                <c:pt idx="633">
                  <c:v>131300</c:v>
                </c:pt>
                <c:pt idx="634">
                  <c:v>131400</c:v>
                </c:pt>
                <c:pt idx="635">
                  <c:v>131500</c:v>
                </c:pt>
                <c:pt idx="636">
                  <c:v>131600</c:v>
                </c:pt>
                <c:pt idx="637">
                  <c:v>131700</c:v>
                </c:pt>
                <c:pt idx="638">
                  <c:v>131800</c:v>
                </c:pt>
                <c:pt idx="639">
                  <c:v>131900</c:v>
                </c:pt>
                <c:pt idx="640">
                  <c:v>132000</c:v>
                </c:pt>
                <c:pt idx="641">
                  <c:v>132100</c:v>
                </c:pt>
                <c:pt idx="642">
                  <c:v>132200</c:v>
                </c:pt>
                <c:pt idx="643">
                  <c:v>132300</c:v>
                </c:pt>
                <c:pt idx="644">
                  <c:v>132400</c:v>
                </c:pt>
                <c:pt idx="645">
                  <c:v>132500</c:v>
                </c:pt>
                <c:pt idx="646">
                  <c:v>132600</c:v>
                </c:pt>
                <c:pt idx="647">
                  <c:v>132700</c:v>
                </c:pt>
                <c:pt idx="648">
                  <c:v>132800</c:v>
                </c:pt>
                <c:pt idx="649">
                  <c:v>132900</c:v>
                </c:pt>
                <c:pt idx="650">
                  <c:v>133000</c:v>
                </c:pt>
                <c:pt idx="651">
                  <c:v>133100</c:v>
                </c:pt>
                <c:pt idx="652">
                  <c:v>133200</c:v>
                </c:pt>
                <c:pt idx="653">
                  <c:v>133300</c:v>
                </c:pt>
                <c:pt idx="654">
                  <c:v>133400</c:v>
                </c:pt>
                <c:pt idx="655">
                  <c:v>133500</c:v>
                </c:pt>
                <c:pt idx="656">
                  <c:v>133600</c:v>
                </c:pt>
                <c:pt idx="657">
                  <c:v>133700</c:v>
                </c:pt>
                <c:pt idx="658">
                  <c:v>133800</c:v>
                </c:pt>
                <c:pt idx="659">
                  <c:v>133900</c:v>
                </c:pt>
                <c:pt idx="660">
                  <c:v>134000</c:v>
                </c:pt>
                <c:pt idx="661">
                  <c:v>134100</c:v>
                </c:pt>
                <c:pt idx="662">
                  <c:v>134200</c:v>
                </c:pt>
                <c:pt idx="663">
                  <c:v>134300</c:v>
                </c:pt>
                <c:pt idx="664">
                  <c:v>134400</c:v>
                </c:pt>
                <c:pt idx="665">
                  <c:v>134500</c:v>
                </c:pt>
                <c:pt idx="666">
                  <c:v>134600</c:v>
                </c:pt>
                <c:pt idx="667">
                  <c:v>134700</c:v>
                </c:pt>
                <c:pt idx="668">
                  <c:v>134800</c:v>
                </c:pt>
                <c:pt idx="669">
                  <c:v>134900</c:v>
                </c:pt>
                <c:pt idx="670">
                  <c:v>135000</c:v>
                </c:pt>
                <c:pt idx="671">
                  <c:v>135100</c:v>
                </c:pt>
                <c:pt idx="672">
                  <c:v>135200</c:v>
                </c:pt>
                <c:pt idx="673">
                  <c:v>135300</c:v>
                </c:pt>
                <c:pt idx="674">
                  <c:v>135400</c:v>
                </c:pt>
                <c:pt idx="675">
                  <c:v>135500</c:v>
                </c:pt>
                <c:pt idx="676">
                  <c:v>135600</c:v>
                </c:pt>
                <c:pt idx="677">
                  <c:v>135700</c:v>
                </c:pt>
                <c:pt idx="678">
                  <c:v>135800</c:v>
                </c:pt>
                <c:pt idx="679">
                  <c:v>135900</c:v>
                </c:pt>
                <c:pt idx="680">
                  <c:v>136000</c:v>
                </c:pt>
                <c:pt idx="681">
                  <c:v>136100</c:v>
                </c:pt>
                <c:pt idx="682">
                  <c:v>136200</c:v>
                </c:pt>
                <c:pt idx="683">
                  <c:v>136300</c:v>
                </c:pt>
                <c:pt idx="684">
                  <c:v>136400</c:v>
                </c:pt>
                <c:pt idx="685">
                  <c:v>136500</c:v>
                </c:pt>
                <c:pt idx="686">
                  <c:v>136600</c:v>
                </c:pt>
                <c:pt idx="687">
                  <c:v>136700</c:v>
                </c:pt>
                <c:pt idx="688">
                  <c:v>136800</c:v>
                </c:pt>
                <c:pt idx="689">
                  <c:v>136900</c:v>
                </c:pt>
                <c:pt idx="690">
                  <c:v>137000</c:v>
                </c:pt>
                <c:pt idx="691">
                  <c:v>137100</c:v>
                </c:pt>
                <c:pt idx="692">
                  <c:v>137200</c:v>
                </c:pt>
                <c:pt idx="693">
                  <c:v>137300</c:v>
                </c:pt>
                <c:pt idx="694">
                  <c:v>137400</c:v>
                </c:pt>
                <c:pt idx="695">
                  <c:v>137500</c:v>
                </c:pt>
                <c:pt idx="696">
                  <c:v>137600</c:v>
                </c:pt>
                <c:pt idx="697">
                  <c:v>137700</c:v>
                </c:pt>
                <c:pt idx="698">
                  <c:v>137800</c:v>
                </c:pt>
                <c:pt idx="699">
                  <c:v>137900</c:v>
                </c:pt>
                <c:pt idx="700">
                  <c:v>138000</c:v>
                </c:pt>
                <c:pt idx="701">
                  <c:v>138100</c:v>
                </c:pt>
                <c:pt idx="702">
                  <c:v>138200</c:v>
                </c:pt>
                <c:pt idx="703">
                  <c:v>138300</c:v>
                </c:pt>
                <c:pt idx="704">
                  <c:v>138400</c:v>
                </c:pt>
                <c:pt idx="705">
                  <c:v>138500</c:v>
                </c:pt>
                <c:pt idx="706">
                  <c:v>138600</c:v>
                </c:pt>
                <c:pt idx="707">
                  <c:v>138700</c:v>
                </c:pt>
                <c:pt idx="708">
                  <c:v>138800</c:v>
                </c:pt>
                <c:pt idx="709">
                  <c:v>138900</c:v>
                </c:pt>
                <c:pt idx="710">
                  <c:v>139000</c:v>
                </c:pt>
                <c:pt idx="711">
                  <c:v>139100</c:v>
                </c:pt>
                <c:pt idx="712">
                  <c:v>139200</c:v>
                </c:pt>
                <c:pt idx="713">
                  <c:v>139300</c:v>
                </c:pt>
                <c:pt idx="714">
                  <c:v>139400</c:v>
                </c:pt>
                <c:pt idx="715">
                  <c:v>139500</c:v>
                </c:pt>
                <c:pt idx="716">
                  <c:v>139600</c:v>
                </c:pt>
                <c:pt idx="717">
                  <c:v>139700</c:v>
                </c:pt>
                <c:pt idx="718">
                  <c:v>139800</c:v>
                </c:pt>
                <c:pt idx="719">
                  <c:v>139900</c:v>
                </c:pt>
                <c:pt idx="720">
                  <c:v>140000</c:v>
                </c:pt>
                <c:pt idx="721">
                  <c:v>140100</c:v>
                </c:pt>
                <c:pt idx="722">
                  <c:v>140200</c:v>
                </c:pt>
                <c:pt idx="723">
                  <c:v>140300</c:v>
                </c:pt>
                <c:pt idx="724">
                  <c:v>140400</c:v>
                </c:pt>
                <c:pt idx="725">
                  <c:v>140500</c:v>
                </c:pt>
                <c:pt idx="726">
                  <c:v>140600</c:v>
                </c:pt>
                <c:pt idx="727">
                  <c:v>140700</c:v>
                </c:pt>
                <c:pt idx="728">
                  <c:v>140800</c:v>
                </c:pt>
                <c:pt idx="729">
                  <c:v>140900</c:v>
                </c:pt>
                <c:pt idx="730">
                  <c:v>141000</c:v>
                </c:pt>
                <c:pt idx="731">
                  <c:v>141100</c:v>
                </c:pt>
                <c:pt idx="732">
                  <c:v>141200</c:v>
                </c:pt>
                <c:pt idx="733">
                  <c:v>141300</c:v>
                </c:pt>
                <c:pt idx="734">
                  <c:v>141400</c:v>
                </c:pt>
                <c:pt idx="735">
                  <c:v>141500</c:v>
                </c:pt>
                <c:pt idx="736">
                  <c:v>141600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val>
            <c:numRef>
              <c:f>完成工事高と点数!$C$283:$C$1019</c:f>
              <c:numCache>
                <c:formatCode>General</c:formatCode>
                <c:ptCount val="737"/>
                <c:pt idx="0">
                  <c:v>672</c:v>
                </c:pt>
                <c:pt idx="1">
                  <c:v>672</c:v>
                </c:pt>
                <c:pt idx="2">
                  <c:v>672</c:v>
                </c:pt>
                <c:pt idx="3">
                  <c:v>672</c:v>
                </c:pt>
                <c:pt idx="4">
                  <c:v>672</c:v>
                </c:pt>
                <c:pt idx="5">
                  <c:v>672</c:v>
                </c:pt>
                <c:pt idx="6">
                  <c:v>673</c:v>
                </c:pt>
                <c:pt idx="7">
                  <c:v>673</c:v>
                </c:pt>
                <c:pt idx="8">
                  <c:v>673</c:v>
                </c:pt>
                <c:pt idx="9">
                  <c:v>673</c:v>
                </c:pt>
                <c:pt idx="10">
                  <c:v>673</c:v>
                </c:pt>
                <c:pt idx="11">
                  <c:v>673</c:v>
                </c:pt>
                <c:pt idx="12">
                  <c:v>673</c:v>
                </c:pt>
                <c:pt idx="13">
                  <c:v>674</c:v>
                </c:pt>
                <c:pt idx="14">
                  <c:v>674</c:v>
                </c:pt>
                <c:pt idx="15">
                  <c:v>674</c:v>
                </c:pt>
                <c:pt idx="16">
                  <c:v>674</c:v>
                </c:pt>
                <c:pt idx="17">
                  <c:v>674</c:v>
                </c:pt>
                <c:pt idx="18">
                  <c:v>674</c:v>
                </c:pt>
                <c:pt idx="19">
                  <c:v>674</c:v>
                </c:pt>
                <c:pt idx="20">
                  <c:v>675</c:v>
                </c:pt>
                <c:pt idx="21">
                  <c:v>675</c:v>
                </c:pt>
                <c:pt idx="22">
                  <c:v>675</c:v>
                </c:pt>
                <c:pt idx="23">
                  <c:v>675</c:v>
                </c:pt>
                <c:pt idx="24">
                  <c:v>675</c:v>
                </c:pt>
                <c:pt idx="25">
                  <c:v>675</c:v>
                </c:pt>
                <c:pt idx="26">
                  <c:v>675</c:v>
                </c:pt>
                <c:pt idx="27">
                  <c:v>675</c:v>
                </c:pt>
                <c:pt idx="28">
                  <c:v>676</c:v>
                </c:pt>
                <c:pt idx="29">
                  <c:v>676</c:v>
                </c:pt>
                <c:pt idx="30">
                  <c:v>676</c:v>
                </c:pt>
                <c:pt idx="31">
                  <c:v>676</c:v>
                </c:pt>
                <c:pt idx="32">
                  <c:v>676</c:v>
                </c:pt>
                <c:pt idx="33">
                  <c:v>676</c:v>
                </c:pt>
                <c:pt idx="34">
                  <c:v>676</c:v>
                </c:pt>
                <c:pt idx="35">
                  <c:v>677</c:v>
                </c:pt>
                <c:pt idx="36">
                  <c:v>677</c:v>
                </c:pt>
                <c:pt idx="37">
                  <c:v>677</c:v>
                </c:pt>
                <c:pt idx="38">
                  <c:v>677</c:v>
                </c:pt>
                <c:pt idx="39">
                  <c:v>677</c:v>
                </c:pt>
                <c:pt idx="40">
                  <c:v>677</c:v>
                </c:pt>
                <c:pt idx="41">
                  <c:v>677</c:v>
                </c:pt>
                <c:pt idx="42">
                  <c:v>678</c:v>
                </c:pt>
                <c:pt idx="43">
                  <c:v>678</c:v>
                </c:pt>
                <c:pt idx="44">
                  <c:v>678</c:v>
                </c:pt>
                <c:pt idx="45">
                  <c:v>678</c:v>
                </c:pt>
                <c:pt idx="46">
                  <c:v>678</c:v>
                </c:pt>
                <c:pt idx="47">
                  <c:v>678</c:v>
                </c:pt>
                <c:pt idx="48">
                  <c:v>678</c:v>
                </c:pt>
                <c:pt idx="49">
                  <c:v>679</c:v>
                </c:pt>
                <c:pt idx="50">
                  <c:v>679</c:v>
                </c:pt>
                <c:pt idx="51">
                  <c:v>679</c:v>
                </c:pt>
                <c:pt idx="52">
                  <c:v>679</c:v>
                </c:pt>
                <c:pt idx="53">
                  <c:v>679</c:v>
                </c:pt>
                <c:pt idx="54">
                  <c:v>679</c:v>
                </c:pt>
                <c:pt idx="55">
                  <c:v>679</c:v>
                </c:pt>
                <c:pt idx="56">
                  <c:v>680</c:v>
                </c:pt>
                <c:pt idx="57">
                  <c:v>680</c:v>
                </c:pt>
                <c:pt idx="58">
                  <c:v>680</c:v>
                </c:pt>
                <c:pt idx="59">
                  <c:v>680</c:v>
                </c:pt>
                <c:pt idx="60">
                  <c:v>680</c:v>
                </c:pt>
                <c:pt idx="61">
                  <c:v>680</c:v>
                </c:pt>
                <c:pt idx="62">
                  <c:v>680</c:v>
                </c:pt>
                <c:pt idx="63">
                  <c:v>681</c:v>
                </c:pt>
                <c:pt idx="64">
                  <c:v>681</c:v>
                </c:pt>
                <c:pt idx="65">
                  <c:v>681</c:v>
                </c:pt>
                <c:pt idx="66">
                  <c:v>681</c:v>
                </c:pt>
                <c:pt idx="67">
                  <c:v>681</c:v>
                </c:pt>
                <c:pt idx="68">
                  <c:v>681</c:v>
                </c:pt>
                <c:pt idx="69">
                  <c:v>681</c:v>
                </c:pt>
                <c:pt idx="70">
                  <c:v>682</c:v>
                </c:pt>
                <c:pt idx="71">
                  <c:v>682</c:v>
                </c:pt>
                <c:pt idx="72">
                  <c:v>682</c:v>
                </c:pt>
                <c:pt idx="73">
                  <c:v>682</c:v>
                </c:pt>
                <c:pt idx="74">
                  <c:v>682</c:v>
                </c:pt>
                <c:pt idx="75">
                  <c:v>682</c:v>
                </c:pt>
                <c:pt idx="76">
                  <c:v>682</c:v>
                </c:pt>
                <c:pt idx="77">
                  <c:v>682</c:v>
                </c:pt>
                <c:pt idx="78">
                  <c:v>683</c:v>
                </c:pt>
                <c:pt idx="79">
                  <c:v>683</c:v>
                </c:pt>
                <c:pt idx="80">
                  <c:v>683</c:v>
                </c:pt>
                <c:pt idx="81">
                  <c:v>683</c:v>
                </c:pt>
                <c:pt idx="82">
                  <c:v>683</c:v>
                </c:pt>
                <c:pt idx="83">
                  <c:v>683</c:v>
                </c:pt>
                <c:pt idx="84">
                  <c:v>683</c:v>
                </c:pt>
                <c:pt idx="85">
                  <c:v>684</c:v>
                </c:pt>
                <c:pt idx="86">
                  <c:v>684</c:v>
                </c:pt>
                <c:pt idx="87">
                  <c:v>684</c:v>
                </c:pt>
                <c:pt idx="88">
                  <c:v>684</c:v>
                </c:pt>
                <c:pt idx="89">
                  <c:v>684</c:v>
                </c:pt>
                <c:pt idx="90">
                  <c:v>684</c:v>
                </c:pt>
                <c:pt idx="91">
                  <c:v>684</c:v>
                </c:pt>
                <c:pt idx="92">
                  <c:v>685</c:v>
                </c:pt>
                <c:pt idx="93">
                  <c:v>685</c:v>
                </c:pt>
                <c:pt idx="94">
                  <c:v>685</c:v>
                </c:pt>
                <c:pt idx="95">
                  <c:v>685</c:v>
                </c:pt>
                <c:pt idx="96">
                  <c:v>685</c:v>
                </c:pt>
                <c:pt idx="97">
                  <c:v>685</c:v>
                </c:pt>
                <c:pt idx="98">
                  <c:v>685</c:v>
                </c:pt>
                <c:pt idx="99">
                  <c:v>686</c:v>
                </c:pt>
                <c:pt idx="100">
                  <c:v>686</c:v>
                </c:pt>
                <c:pt idx="101">
                  <c:v>686</c:v>
                </c:pt>
                <c:pt idx="102">
                  <c:v>686</c:v>
                </c:pt>
                <c:pt idx="103">
                  <c:v>686</c:v>
                </c:pt>
                <c:pt idx="104">
                  <c:v>686</c:v>
                </c:pt>
                <c:pt idx="105">
                  <c:v>686</c:v>
                </c:pt>
                <c:pt idx="106">
                  <c:v>687</c:v>
                </c:pt>
                <c:pt idx="107">
                  <c:v>687</c:v>
                </c:pt>
                <c:pt idx="108">
                  <c:v>687</c:v>
                </c:pt>
                <c:pt idx="109">
                  <c:v>687</c:v>
                </c:pt>
                <c:pt idx="110">
                  <c:v>687</c:v>
                </c:pt>
                <c:pt idx="111">
                  <c:v>687</c:v>
                </c:pt>
                <c:pt idx="112">
                  <c:v>687</c:v>
                </c:pt>
                <c:pt idx="113">
                  <c:v>688</c:v>
                </c:pt>
                <c:pt idx="114">
                  <c:v>688</c:v>
                </c:pt>
                <c:pt idx="115">
                  <c:v>688</c:v>
                </c:pt>
                <c:pt idx="116">
                  <c:v>688</c:v>
                </c:pt>
                <c:pt idx="117">
                  <c:v>688</c:v>
                </c:pt>
                <c:pt idx="118">
                  <c:v>688</c:v>
                </c:pt>
                <c:pt idx="119">
                  <c:v>688</c:v>
                </c:pt>
                <c:pt idx="120">
                  <c:v>689</c:v>
                </c:pt>
                <c:pt idx="121">
                  <c:v>689</c:v>
                </c:pt>
                <c:pt idx="122">
                  <c:v>689</c:v>
                </c:pt>
                <c:pt idx="123">
                  <c:v>689</c:v>
                </c:pt>
                <c:pt idx="124">
                  <c:v>689</c:v>
                </c:pt>
                <c:pt idx="125">
                  <c:v>689</c:v>
                </c:pt>
                <c:pt idx="126">
                  <c:v>689</c:v>
                </c:pt>
                <c:pt idx="127">
                  <c:v>689</c:v>
                </c:pt>
                <c:pt idx="128">
                  <c:v>689</c:v>
                </c:pt>
                <c:pt idx="129">
                  <c:v>689</c:v>
                </c:pt>
                <c:pt idx="130">
                  <c:v>690</c:v>
                </c:pt>
                <c:pt idx="131">
                  <c:v>690</c:v>
                </c:pt>
                <c:pt idx="132">
                  <c:v>690</c:v>
                </c:pt>
                <c:pt idx="133">
                  <c:v>690</c:v>
                </c:pt>
                <c:pt idx="134">
                  <c:v>690</c:v>
                </c:pt>
                <c:pt idx="135">
                  <c:v>690</c:v>
                </c:pt>
                <c:pt idx="136">
                  <c:v>690</c:v>
                </c:pt>
                <c:pt idx="137">
                  <c:v>690</c:v>
                </c:pt>
                <c:pt idx="138">
                  <c:v>690</c:v>
                </c:pt>
                <c:pt idx="139">
                  <c:v>691</c:v>
                </c:pt>
                <c:pt idx="140">
                  <c:v>691</c:v>
                </c:pt>
                <c:pt idx="141">
                  <c:v>691</c:v>
                </c:pt>
                <c:pt idx="142">
                  <c:v>691</c:v>
                </c:pt>
                <c:pt idx="143">
                  <c:v>691</c:v>
                </c:pt>
                <c:pt idx="144">
                  <c:v>691</c:v>
                </c:pt>
                <c:pt idx="145">
                  <c:v>691</c:v>
                </c:pt>
                <c:pt idx="146">
                  <c:v>691</c:v>
                </c:pt>
                <c:pt idx="147">
                  <c:v>691</c:v>
                </c:pt>
                <c:pt idx="148">
                  <c:v>692</c:v>
                </c:pt>
                <c:pt idx="149">
                  <c:v>692</c:v>
                </c:pt>
                <c:pt idx="150">
                  <c:v>692</c:v>
                </c:pt>
                <c:pt idx="151">
                  <c:v>692</c:v>
                </c:pt>
                <c:pt idx="152">
                  <c:v>692</c:v>
                </c:pt>
                <c:pt idx="153">
                  <c:v>692</c:v>
                </c:pt>
                <c:pt idx="154">
                  <c:v>692</c:v>
                </c:pt>
                <c:pt idx="155">
                  <c:v>692</c:v>
                </c:pt>
                <c:pt idx="156">
                  <c:v>692</c:v>
                </c:pt>
                <c:pt idx="157">
                  <c:v>693</c:v>
                </c:pt>
                <c:pt idx="158">
                  <c:v>693</c:v>
                </c:pt>
                <c:pt idx="159">
                  <c:v>693</c:v>
                </c:pt>
                <c:pt idx="160">
                  <c:v>693</c:v>
                </c:pt>
                <c:pt idx="161">
                  <c:v>693</c:v>
                </c:pt>
                <c:pt idx="162">
                  <c:v>693</c:v>
                </c:pt>
                <c:pt idx="163">
                  <c:v>693</c:v>
                </c:pt>
                <c:pt idx="164">
                  <c:v>693</c:v>
                </c:pt>
                <c:pt idx="165">
                  <c:v>693</c:v>
                </c:pt>
                <c:pt idx="166">
                  <c:v>694</c:v>
                </c:pt>
                <c:pt idx="167">
                  <c:v>694</c:v>
                </c:pt>
                <c:pt idx="168">
                  <c:v>694</c:v>
                </c:pt>
                <c:pt idx="169">
                  <c:v>694</c:v>
                </c:pt>
                <c:pt idx="170">
                  <c:v>694</c:v>
                </c:pt>
                <c:pt idx="171">
                  <c:v>694</c:v>
                </c:pt>
                <c:pt idx="172">
                  <c:v>694</c:v>
                </c:pt>
                <c:pt idx="173">
                  <c:v>694</c:v>
                </c:pt>
                <c:pt idx="174">
                  <c:v>694</c:v>
                </c:pt>
                <c:pt idx="175">
                  <c:v>695</c:v>
                </c:pt>
                <c:pt idx="176">
                  <c:v>695</c:v>
                </c:pt>
                <c:pt idx="177">
                  <c:v>695</c:v>
                </c:pt>
                <c:pt idx="178">
                  <c:v>695</c:v>
                </c:pt>
                <c:pt idx="179">
                  <c:v>695</c:v>
                </c:pt>
                <c:pt idx="180">
                  <c:v>695</c:v>
                </c:pt>
                <c:pt idx="181">
                  <c:v>695</c:v>
                </c:pt>
                <c:pt idx="182">
                  <c:v>695</c:v>
                </c:pt>
                <c:pt idx="183">
                  <c:v>695</c:v>
                </c:pt>
                <c:pt idx="184">
                  <c:v>696</c:v>
                </c:pt>
                <c:pt idx="185">
                  <c:v>696</c:v>
                </c:pt>
                <c:pt idx="186">
                  <c:v>696</c:v>
                </c:pt>
                <c:pt idx="187">
                  <c:v>696</c:v>
                </c:pt>
                <c:pt idx="188">
                  <c:v>696</c:v>
                </c:pt>
                <c:pt idx="189">
                  <c:v>696</c:v>
                </c:pt>
                <c:pt idx="190">
                  <c:v>696</c:v>
                </c:pt>
                <c:pt idx="191">
                  <c:v>696</c:v>
                </c:pt>
                <c:pt idx="192">
                  <c:v>696</c:v>
                </c:pt>
                <c:pt idx="193">
                  <c:v>697</c:v>
                </c:pt>
                <c:pt idx="194">
                  <c:v>697</c:v>
                </c:pt>
                <c:pt idx="195">
                  <c:v>697</c:v>
                </c:pt>
                <c:pt idx="196">
                  <c:v>697</c:v>
                </c:pt>
                <c:pt idx="197">
                  <c:v>697</c:v>
                </c:pt>
                <c:pt idx="198">
                  <c:v>697</c:v>
                </c:pt>
                <c:pt idx="199">
                  <c:v>697</c:v>
                </c:pt>
                <c:pt idx="200">
                  <c:v>697</c:v>
                </c:pt>
                <c:pt idx="201">
                  <c:v>697</c:v>
                </c:pt>
                <c:pt idx="202">
                  <c:v>698</c:v>
                </c:pt>
                <c:pt idx="203">
                  <c:v>698</c:v>
                </c:pt>
                <c:pt idx="204">
                  <c:v>698</c:v>
                </c:pt>
                <c:pt idx="205">
                  <c:v>698</c:v>
                </c:pt>
                <c:pt idx="206">
                  <c:v>698</c:v>
                </c:pt>
                <c:pt idx="207">
                  <c:v>698</c:v>
                </c:pt>
                <c:pt idx="208">
                  <c:v>698</c:v>
                </c:pt>
                <c:pt idx="209">
                  <c:v>698</c:v>
                </c:pt>
                <c:pt idx="210">
                  <c:v>698</c:v>
                </c:pt>
                <c:pt idx="211">
                  <c:v>699</c:v>
                </c:pt>
                <c:pt idx="212">
                  <c:v>699</c:v>
                </c:pt>
                <c:pt idx="213">
                  <c:v>699</c:v>
                </c:pt>
                <c:pt idx="214">
                  <c:v>699</c:v>
                </c:pt>
                <c:pt idx="215">
                  <c:v>699</c:v>
                </c:pt>
                <c:pt idx="216">
                  <c:v>699</c:v>
                </c:pt>
                <c:pt idx="217">
                  <c:v>699</c:v>
                </c:pt>
                <c:pt idx="218">
                  <c:v>699</c:v>
                </c:pt>
                <c:pt idx="219">
                  <c:v>699</c:v>
                </c:pt>
                <c:pt idx="220">
                  <c:v>700</c:v>
                </c:pt>
                <c:pt idx="221">
                  <c:v>700</c:v>
                </c:pt>
                <c:pt idx="222">
                  <c:v>700</c:v>
                </c:pt>
                <c:pt idx="223">
                  <c:v>700</c:v>
                </c:pt>
                <c:pt idx="224">
                  <c:v>700</c:v>
                </c:pt>
                <c:pt idx="225">
                  <c:v>700</c:v>
                </c:pt>
                <c:pt idx="226">
                  <c:v>700</c:v>
                </c:pt>
                <c:pt idx="227">
                  <c:v>700</c:v>
                </c:pt>
                <c:pt idx="228">
                  <c:v>700</c:v>
                </c:pt>
                <c:pt idx="229">
                  <c:v>700</c:v>
                </c:pt>
                <c:pt idx="230">
                  <c:v>701</c:v>
                </c:pt>
                <c:pt idx="231">
                  <c:v>701</c:v>
                </c:pt>
                <c:pt idx="232">
                  <c:v>701</c:v>
                </c:pt>
                <c:pt idx="233">
                  <c:v>701</c:v>
                </c:pt>
                <c:pt idx="234">
                  <c:v>701</c:v>
                </c:pt>
                <c:pt idx="235">
                  <c:v>701</c:v>
                </c:pt>
                <c:pt idx="236">
                  <c:v>701</c:v>
                </c:pt>
                <c:pt idx="237">
                  <c:v>701</c:v>
                </c:pt>
                <c:pt idx="238">
                  <c:v>701</c:v>
                </c:pt>
                <c:pt idx="239">
                  <c:v>702</c:v>
                </c:pt>
                <c:pt idx="240">
                  <c:v>702</c:v>
                </c:pt>
                <c:pt idx="241">
                  <c:v>702</c:v>
                </c:pt>
                <c:pt idx="242">
                  <c:v>702</c:v>
                </c:pt>
                <c:pt idx="243">
                  <c:v>702</c:v>
                </c:pt>
                <c:pt idx="244">
                  <c:v>702</c:v>
                </c:pt>
                <c:pt idx="245">
                  <c:v>702</c:v>
                </c:pt>
                <c:pt idx="246">
                  <c:v>702</c:v>
                </c:pt>
                <c:pt idx="247">
                  <c:v>702</c:v>
                </c:pt>
                <c:pt idx="248">
                  <c:v>703</c:v>
                </c:pt>
                <c:pt idx="249">
                  <c:v>703</c:v>
                </c:pt>
                <c:pt idx="250">
                  <c:v>703</c:v>
                </c:pt>
                <c:pt idx="251">
                  <c:v>703</c:v>
                </c:pt>
                <c:pt idx="252">
                  <c:v>703</c:v>
                </c:pt>
                <c:pt idx="253">
                  <c:v>703</c:v>
                </c:pt>
                <c:pt idx="254">
                  <c:v>703</c:v>
                </c:pt>
                <c:pt idx="255">
                  <c:v>703</c:v>
                </c:pt>
                <c:pt idx="256">
                  <c:v>703</c:v>
                </c:pt>
                <c:pt idx="257">
                  <c:v>704</c:v>
                </c:pt>
                <c:pt idx="258">
                  <c:v>704</c:v>
                </c:pt>
                <c:pt idx="259">
                  <c:v>704</c:v>
                </c:pt>
                <c:pt idx="260">
                  <c:v>704</c:v>
                </c:pt>
                <c:pt idx="261">
                  <c:v>704</c:v>
                </c:pt>
                <c:pt idx="262">
                  <c:v>704</c:v>
                </c:pt>
                <c:pt idx="263">
                  <c:v>704</c:v>
                </c:pt>
                <c:pt idx="264">
                  <c:v>704</c:v>
                </c:pt>
                <c:pt idx="265">
                  <c:v>704</c:v>
                </c:pt>
                <c:pt idx="266">
                  <c:v>705</c:v>
                </c:pt>
                <c:pt idx="267">
                  <c:v>705</c:v>
                </c:pt>
                <c:pt idx="268">
                  <c:v>705</c:v>
                </c:pt>
                <c:pt idx="269">
                  <c:v>705</c:v>
                </c:pt>
                <c:pt idx="270">
                  <c:v>705</c:v>
                </c:pt>
                <c:pt idx="271">
                  <c:v>705</c:v>
                </c:pt>
                <c:pt idx="272">
                  <c:v>705</c:v>
                </c:pt>
                <c:pt idx="273">
                  <c:v>705</c:v>
                </c:pt>
                <c:pt idx="274">
                  <c:v>705</c:v>
                </c:pt>
                <c:pt idx="275">
                  <c:v>706</c:v>
                </c:pt>
                <c:pt idx="276">
                  <c:v>706</c:v>
                </c:pt>
                <c:pt idx="277">
                  <c:v>706</c:v>
                </c:pt>
                <c:pt idx="278">
                  <c:v>706</c:v>
                </c:pt>
                <c:pt idx="279">
                  <c:v>706</c:v>
                </c:pt>
                <c:pt idx="280">
                  <c:v>706</c:v>
                </c:pt>
                <c:pt idx="281">
                  <c:v>706</c:v>
                </c:pt>
                <c:pt idx="282">
                  <c:v>706</c:v>
                </c:pt>
                <c:pt idx="283">
                  <c:v>706</c:v>
                </c:pt>
                <c:pt idx="284">
                  <c:v>707</c:v>
                </c:pt>
                <c:pt idx="285">
                  <c:v>707</c:v>
                </c:pt>
                <c:pt idx="286">
                  <c:v>707</c:v>
                </c:pt>
                <c:pt idx="287">
                  <c:v>707</c:v>
                </c:pt>
                <c:pt idx="288">
                  <c:v>707</c:v>
                </c:pt>
                <c:pt idx="289">
                  <c:v>707</c:v>
                </c:pt>
                <c:pt idx="290">
                  <c:v>707</c:v>
                </c:pt>
                <c:pt idx="291">
                  <c:v>707</c:v>
                </c:pt>
                <c:pt idx="292">
                  <c:v>707</c:v>
                </c:pt>
                <c:pt idx="293">
                  <c:v>708</c:v>
                </c:pt>
                <c:pt idx="294">
                  <c:v>708</c:v>
                </c:pt>
                <c:pt idx="295">
                  <c:v>708</c:v>
                </c:pt>
                <c:pt idx="296">
                  <c:v>708</c:v>
                </c:pt>
                <c:pt idx="297">
                  <c:v>708</c:v>
                </c:pt>
                <c:pt idx="298">
                  <c:v>708</c:v>
                </c:pt>
                <c:pt idx="299">
                  <c:v>708</c:v>
                </c:pt>
                <c:pt idx="300">
                  <c:v>708</c:v>
                </c:pt>
                <c:pt idx="301">
                  <c:v>708</c:v>
                </c:pt>
                <c:pt idx="302">
                  <c:v>709</c:v>
                </c:pt>
                <c:pt idx="303">
                  <c:v>709</c:v>
                </c:pt>
                <c:pt idx="304">
                  <c:v>709</c:v>
                </c:pt>
                <c:pt idx="305">
                  <c:v>709</c:v>
                </c:pt>
                <c:pt idx="306">
                  <c:v>709</c:v>
                </c:pt>
                <c:pt idx="307">
                  <c:v>709</c:v>
                </c:pt>
                <c:pt idx="308">
                  <c:v>709</c:v>
                </c:pt>
                <c:pt idx="309">
                  <c:v>709</c:v>
                </c:pt>
                <c:pt idx="310">
                  <c:v>709</c:v>
                </c:pt>
                <c:pt idx="311">
                  <c:v>710</c:v>
                </c:pt>
                <c:pt idx="312">
                  <c:v>710</c:v>
                </c:pt>
                <c:pt idx="313">
                  <c:v>710</c:v>
                </c:pt>
                <c:pt idx="314">
                  <c:v>710</c:v>
                </c:pt>
                <c:pt idx="315">
                  <c:v>710</c:v>
                </c:pt>
                <c:pt idx="316">
                  <c:v>710</c:v>
                </c:pt>
                <c:pt idx="317">
                  <c:v>710</c:v>
                </c:pt>
                <c:pt idx="318">
                  <c:v>710</c:v>
                </c:pt>
                <c:pt idx="319">
                  <c:v>710</c:v>
                </c:pt>
                <c:pt idx="320">
                  <c:v>711</c:v>
                </c:pt>
                <c:pt idx="321">
                  <c:v>711</c:v>
                </c:pt>
                <c:pt idx="322">
                  <c:v>711</c:v>
                </c:pt>
                <c:pt idx="323">
                  <c:v>711</c:v>
                </c:pt>
                <c:pt idx="324">
                  <c:v>711</c:v>
                </c:pt>
                <c:pt idx="325">
                  <c:v>711</c:v>
                </c:pt>
                <c:pt idx="326">
                  <c:v>711</c:v>
                </c:pt>
                <c:pt idx="327">
                  <c:v>711</c:v>
                </c:pt>
                <c:pt idx="328">
                  <c:v>711</c:v>
                </c:pt>
                <c:pt idx="329">
                  <c:v>711</c:v>
                </c:pt>
                <c:pt idx="330">
                  <c:v>711</c:v>
                </c:pt>
                <c:pt idx="331">
                  <c:v>712</c:v>
                </c:pt>
                <c:pt idx="332">
                  <c:v>712</c:v>
                </c:pt>
                <c:pt idx="333">
                  <c:v>712</c:v>
                </c:pt>
                <c:pt idx="334">
                  <c:v>712</c:v>
                </c:pt>
                <c:pt idx="335">
                  <c:v>712</c:v>
                </c:pt>
                <c:pt idx="336">
                  <c:v>712</c:v>
                </c:pt>
                <c:pt idx="337">
                  <c:v>712</c:v>
                </c:pt>
                <c:pt idx="338">
                  <c:v>712</c:v>
                </c:pt>
                <c:pt idx="339">
                  <c:v>712</c:v>
                </c:pt>
                <c:pt idx="340">
                  <c:v>712</c:v>
                </c:pt>
                <c:pt idx="341">
                  <c:v>712</c:v>
                </c:pt>
                <c:pt idx="342">
                  <c:v>713</c:v>
                </c:pt>
                <c:pt idx="343">
                  <c:v>713</c:v>
                </c:pt>
                <c:pt idx="344">
                  <c:v>713</c:v>
                </c:pt>
                <c:pt idx="345">
                  <c:v>713</c:v>
                </c:pt>
                <c:pt idx="346">
                  <c:v>713</c:v>
                </c:pt>
                <c:pt idx="347">
                  <c:v>713</c:v>
                </c:pt>
                <c:pt idx="348">
                  <c:v>713</c:v>
                </c:pt>
                <c:pt idx="349">
                  <c:v>713</c:v>
                </c:pt>
                <c:pt idx="350">
                  <c:v>713</c:v>
                </c:pt>
                <c:pt idx="351">
                  <c:v>713</c:v>
                </c:pt>
                <c:pt idx="352">
                  <c:v>714</c:v>
                </c:pt>
                <c:pt idx="353">
                  <c:v>714</c:v>
                </c:pt>
                <c:pt idx="354">
                  <c:v>714</c:v>
                </c:pt>
                <c:pt idx="355">
                  <c:v>714</c:v>
                </c:pt>
                <c:pt idx="356">
                  <c:v>714</c:v>
                </c:pt>
                <c:pt idx="357">
                  <c:v>714</c:v>
                </c:pt>
                <c:pt idx="358">
                  <c:v>714</c:v>
                </c:pt>
                <c:pt idx="359">
                  <c:v>714</c:v>
                </c:pt>
                <c:pt idx="360">
                  <c:v>714</c:v>
                </c:pt>
                <c:pt idx="361">
                  <c:v>714</c:v>
                </c:pt>
                <c:pt idx="362">
                  <c:v>714</c:v>
                </c:pt>
                <c:pt idx="363">
                  <c:v>715</c:v>
                </c:pt>
                <c:pt idx="364">
                  <c:v>715</c:v>
                </c:pt>
                <c:pt idx="365">
                  <c:v>715</c:v>
                </c:pt>
                <c:pt idx="366">
                  <c:v>715</c:v>
                </c:pt>
                <c:pt idx="367">
                  <c:v>715</c:v>
                </c:pt>
                <c:pt idx="368">
                  <c:v>715</c:v>
                </c:pt>
                <c:pt idx="369">
                  <c:v>715</c:v>
                </c:pt>
                <c:pt idx="370">
                  <c:v>715</c:v>
                </c:pt>
                <c:pt idx="371">
                  <c:v>715</c:v>
                </c:pt>
                <c:pt idx="372">
                  <c:v>715</c:v>
                </c:pt>
                <c:pt idx="373">
                  <c:v>716</c:v>
                </c:pt>
                <c:pt idx="374">
                  <c:v>716</c:v>
                </c:pt>
                <c:pt idx="375">
                  <c:v>716</c:v>
                </c:pt>
                <c:pt idx="376">
                  <c:v>716</c:v>
                </c:pt>
                <c:pt idx="377">
                  <c:v>716</c:v>
                </c:pt>
                <c:pt idx="378">
                  <c:v>716</c:v>
                </c:pt>
                <c:pt idx="379">
                  <c:v>716</c:v>
                </c:pt>
                <c:pt idx="380">
                  <c:v>716</c:v>
                </c:pt>
                <c:pt idx="381">
                  <c:v>716</c:v>
                </c:pt>
                <c:pt idx="382">
                  <c:v>716</c:v>
                </c:pt>
                <c:pt idx="383">
                  <c:v>716</c:v>
                </c:pt>
                <c:pt idx="384">
                  <c:v>717</c:v>
                </c:pt>
                <c:pt idx="385">
                  <c:v>717</c:v>
                </c:pt>
                <c:pt idx="386">
                  <c:v>717</c:v>
                </c:pt>
                <c:pt idx="387">
                  <c:v>717</c:v>
                </c:pt>
                <c:pt idx="388">
                  <c:v>717</c:v>
                </c:pt>
                <c:pt idx="389">
                  <c:v>717</c:v>
                </c:pt>
                <c:pt idx="390">
                  <c:v>717</c:v>
                </c:pt>
                <c:pt idx="391">
                  <c:v>717</c:v>
                </c:pt>
                <c:pt idx="392">
                  <c:v>717</c:v>
                </c:pt>
                <c:pt idx="393">
                  <c:v>717</c:v>
                </c:pt>
                <c:pt idx="394">
                  <c:v>718</c:v>
                </c:pt>
                <c:pt idx="395">
                  <c:v>718</c:v>
                </c:pt>
                <c:pt idx="396">
                  <c:v>718</c:v>
                </c:pt>
                <c:pt idx="397">
                  <c:v>718</c:v>
                </c:pt>
                <c:pt idx="398">
                  <c:v>718</c:v>
                </c:pt>
                <c:pt idx="399">
                  <c:v>718</c:v>
                </c:pt>
                <c:pt idx="400">
                  <c:v>718</c:v>
                </c:pt>
                <c:pt idx="401">
                  <c:v>718</c:v>
                </c:pt>
                <c:pt idx="402">
                  <c:v>718</c:v>
                </c:pt>
                <c:pt idx="403">
                  <c:v>718</c:v>
                </c:pt>
                <c:pt idx="404">
                  <c:v>718</c:v>
                </c:pt>
                <c:pt idx="405">
                  <c:v>719</c:v>
                </c:pt>
                <c:pt idx="406">
                  <c:v>719</c:v>
                </c:pt>
                <c:pt idx="407">
                  <c:v>719</c:v>
                </c:pt>
                <c:pt idx="408">
                  <c:v>719</c:v>
                </c:pt>
                <c:pt idx="409">
                  <c:v>719</c:v>
                </c:pt>
                <c:pt idx="410">
                  <c:v>719</c:v>
                </c:pt>
                <c:pt idx="411">
                  <c:v>719</c:v>
                </c:pt>
                <c:pt idx="412">
                  <c:v>719</c:v>
                </c:pt>
                <c:pt idx="413">
                  <c:v>719</c:v>
                </c:pt>
                <c:pt idx="414">
                  <c:v>719</c:v>
                </c:pt>
                <c:pt idx="415">
                  <c:v>720</c:v>
                </c:pt>
                <c:pt idx="416">
                  <c:v>720</c:v>
                </c:pt>
                <c:pt idx="417">
                  <c:v>720</c:v>
                </c:pt>
                <c:pt idx="418">
                  <c:v>720</c:v>
                </c:pt>
                <c:pt idx="419">
                  <c:v>720</c:v>
                </c:pt>
                <c:pt idx="420">
                  <c:v>720</c:v>
                </c:pt>
                <c:pt idx="421">
                  <c:v>720</c:v>
                </c:pt>
                <c:pt idx="422">
                  <c:v>720</c:v>
                </c:pt>
                <c:pt idx="423">
                  <c:v>720</c:v>
                </c:pt>
                <c:pt idx="424">
                  <c:v>720</c:v>
                </c:pt>
                <c:pt idx="425">
                  <c:v>720</c:v>
                </c:pt>
                <c:pt idx="426">
                  <c:v>721</c:v>
                </c:pt>
                <c:pt idx="427">
                  <c:v>721</c:v>
                </c:pt>
                <c:pt idx="428">
                  <c:v>721</c:v>
                </c:pt>
                <c:pt idx="429">
                  <c:v>721</c:v>
                </c:pt>
                <c:pt idx="430">
                  <c:v>721</c:v>
                </c:pt>
                <c:pt idx="431">
                  <c:v>721</c:v>
                </c:pt>
                <c:pt idx="432">
                  <c:v>721</c:v>
                </c:pt>
                <c:pt idx="433">
                  <c:v>721</c:v>
                </c:pt>
                <c:pt idx="434">
                  <c:v>721</c:v>
                </c:pt>
                <c:pt idx="435">
                  <c:v>721</c:v>
                </c:pt>
                <c:pt idx="436">
                  <c:v>722</c:v>
                </c:pt>
                <c:pt idx="437">
                  <c:v>722</c:v>
                </c:pt>
                <c:pt idx="438">
                  <c:v>722</c:v>
                </c:pt>
                <c:pt idx="439">
                  <c:v>722</c:v>
                </c:pt>
                <c:pt idx="440">
                  <c:v>722</c:v>
                </c:pt>
                <c:pt idx="441">
                  <c:v>722</c:v>
                </c:pt>
                <c:pt idx="442">
                  <c:v>722</c:v>
                </c:pt>
                <c:pt idx="443">
                  <c:v>722</c:v>
                </c:pt>
                <c:pt idx="444">
                  <c:v>722</c:v>
                </c:pt>
                <c:pt idx="445">
                  <c:v>722</c:v>
                </c:pt>
                <c:pt idx="446">
                  <c:v>722</c:v>
                </c:pt>
                <c:pt idx="447">
                  <c:v>723</c:v>
                </c:pt>
                <c:pt idx="448">
                  <c:v>723</c:v>
                </c:pt>
                <c:pt idx="449">
                  <c:v>723</c:v>
                </c:pt>
                <c:pt idx="450">
                  <c:v>723</c:v>
                </c:pt>
                <c:pt idx="451">
                  <c:v>723</c:v>
                </c:pt>
                <c:pt idx="452">
                  <c:v>723</c:v>
                </c:pt>
                <c:pt idx="453">
                  <c:v>723</c:v>
                </c:pt>
                <c:pt idx="454">
                  <c:v>723</c:v>
                </c:pt>
                <c:pt idx="455">
                  <c:v>723</c:v>
                </c:pt>
                <c:pt idx="456">
                  <c:v>723</c:v>
                </c:pt>
                <c:pt idx="457">
                  <c:v>724</c:v>
                </c:pt>
                <c:pt idx="458">
                  <c:v>724</c:v>
                </c:pt>
                <c:pt idx="459">
                  <c:v>724</c:v>
                </c:pt>
                <c:pt idx="460">
                  <c:v>724</c:v>
                </c:pt>
                <c:pt idx="461">
                  <c:v>724</c:v>
                </c:pt>
                <c:pt idx="462">
                  <c:v>724</c:v>
                </c:pt>
                <c:pt idx="463">
                  <c:v>724</c:v>
                </c:pt>
                <c:pt idx="464">
                  <c:v>724</c:v>
                </c:pt>
                <c:pt idx="465">
                  <c:v>724</c:v>
                </c:pt>
                <c:pt idx="466">
                  <c:v>724</c:v>
                </c:pt>
                <c:pt idx="467">
                  <c:v>724</c:v>
                </c:pt>
                <c:pt idx="468">
                  <c:v>725</c:v>
                </c:pt>
                <c:pt idx="469">
                  <c:v>725</c:v>
                </c:pt>
                <c:pt idx="470">
                  <c:v>725</c:v>
                </c:pt>
                <c:pt idx="471">
                  <c:v>725</c:v>
                </c:pt>
                <c:pt idx="472">
                  <c:v>725</c:v>
                </c:pt>
                <c:pt idx="473">
                  <c:v>725</c:v>
                </c:pt>
                <c:pt idx="474">
                  <c:v>725</c:v>
                </c:pt>
                <c:pt idx="475">
                  <c:v>725</c:v>
                </c:pt>
                <c:pt idx="476">
                  <c:v>725</c:v>
                </c:pt>
                <c:pt idx="477">
                  <c:v>725</c:v>
                </c:pt>
                <c:pt idx="478">
                  <c:v>726</c:v>
                </c:pt>
                <c:pt idx="479">
                  <c:v>726</c:v>
                </c:pt>
                <c:pt idx="480">
                  <c:v>726</c:v>
                </c:pt>
                <c:pt idx="481">
                  <c:v>726</c:v>
                </c:pt>
                <c:pt idx="482">
                  <c:v>726</c:v>
                </c:pt>
                <c:pt idx="483">
                  <c:v>726</c:v>
                </c:pt>
                <c:pt idx="484">
                  <c:v>726</c:v>
                </c:pt>
                <c:pt idx="485">
                  <c:v>726</c:v>
                </c:pt>
                <c:pt idx="486">
                  <c:v>726</c:v>
                </c:pt>
                <c:pt idx="487">
                  <c:v>726</c:v>
                </c:pt>
                <c:pt idx="488">
                  <c:v>726</c:v>
                </c:pt>
                <c:pt idx="489">
                  <c:v>727</c:v>
                </c:pt>
                <c:pt idx="490">
                  <c:v>727</c:v>
                </c:pt>
                <c:pt idx="491">
                  <c:v>727</c:v>
                </c:pt>
                <c:pt idx="492">
                  <c:v>727</c:v>
                </c:pt>
                <c:pt idx="493">
                  <c:v>727</c:v>
                </c:pt>
                <c:pt idx="494">
                  <c:v>727</c:v>
                </c:pt>
                <c:pt idx="495">
                  <c:v>727</c:v>
                </c:pt>
                <c:pt idx="496">
                  <c:v>727</c:v>
                </c:pt>
                <c:pt idx="497">
                  <c:v>727</c:v>
                </c:pt>
                <c:pt idx="498">
                  <c:v>727</c:v>
                </c:pt>
                <c:pt idx="499">
                  <c:v>728</c:v>
                </c:pt>
                <c:pt idx="500">
                  <c:v>728</c:v>
                </c:pt>
                <c:pt idx="501">
                  <c:v>728</c:v>
                </c:pt>
                <c:pt idx="502">
                  <c:v>728</c:v>
                </c:pt>
                <c:pt idx="503">
                  <c:v>728</c:v>
                </c:pt>
                <c:pt idx="504">
                  <c:v>728</c:v>
                </c:pt>
                <c:pt idx="505">
                  <c:v>728</c:v>
                </c:pt>
                <c:pt idx="506">
                  <c:v>728</c:v>
                </c:pt>
                <c:pt idx="507">
                  <c:v>728</c:v>
                </c:pt>
                <c:pt idx="508">
                  <c:v>728</c:v>
                </c:pt>
                <c:pt idx="509">
                  <c:v>728</c:v>
                </c:pt>
                <c:pt idx="510">
                  <c:v>729</c:v>
                </c:pt>
                <c:pt idx="511">
                  <c:v>729</c:v>
                </c:pt>
                <c:pt idx="512">
                  <c:v>729</c:v>
                </c:pt>
                <c:pt idx="513">
                  <c:v>729</c:v>
                </c:pt>
                <c:pt idx="514">
                  <c:v>729</c:v>
                </c:pt>
                <c:pt idx="515">
                  <c:v>729</c:v>
                </c:pt>
                <c:pt idx="516">
                  <c:v>729</c:v>
                </c:pt>
                <c:pt idx="517">
                  <c:v>729</c:v>
                </c:pt>
                <c:pt idx="518">
                  <c:v>729</c:v>
                </c:pt>
                <c:pt idx="519">
                  <c:v>729</c:v>
                </c:pt>
                <c:pt idx="520">
                  <c:v>730</c:v>
                </c:pt>
                <c:pt idx="521">
                  <c:v>730</c:v>
                </c:pt>
                <c:pt idx="522">
                  <c:v>730</c:v>
                </c:pt>
                <c:pt idx="523">
                  <c:v>730</c:v>
                </c:pt>
                <c:pt idx="524">
                  <c:v>730</c:v>
                </c:pt>
                <c:pt idx="525">
                  <c:v>730</c:v>
                </c:pt>
                <c:pt idx="526">
                  <c:v>730</c:v>
                </c:pt>
                <c:pt idx="527">
                  <c:v>730</c:v>
                </c:pt>
                <c:pt idx="528">
                  <c:v>730</c:v>
                </c:pt>
                <c:pt idx="529">
                  <c:v>730</c:v>
                </c:pt>
                <c:pt idx="530">
                  <c:v>730</c:v>
                </c:pt>
                <c:pt idx="531">
                  <c:v>730</c:v>
                </c:pt>
                <c:pt idx="532">
                  <c:v>731</c:v>
                </c:pt>
                <c:pt idx="533">
                  <c:v>731</c:v>
                </c:pt>
                <c:pt idx="534">
                  <c:v>731</c:v>
                </c:pt>
                <c:pt idx="535">
                  <c:v>731</c:v>
                </c:pt>
                <c:pt idx="536">
                  <c:v>731</c:v>
                </c:pt>
                <c:pt idx="537">
                  <c:v>731</c:v>
                </c:pt>
                <c:pt idx="538">
                  <c:v>731</c:v>
                </c:pt>
                <c:pt idx="539">
                  <c:v>731</c:v>
                </c:pt>
                <c:pt idx="540">
                  <c:v>731</c:v>
                </c:pt>
                <c:pt idx="541">
                  <c:v>731</c:v>
                </c:pt>
                <c:pt idx="542">
                  <c:v>731</c:v>
                </c:pt>
                <c:pt idx="543">
                  <c:v>731</c:v>
                </c:pt>
                <c:pt idx="544">
                  <c:v>732</c:v>
                </c:pt>
                <c:pt idx="545">
                  <c:v>732</c:v>
                </c:pt>
                <c:pt idx="546">
                  <c:v>732</c:v>
                </c:pt>
                <c:pt idx="547">
                  <c:v>732</c:v>
                </c:pt>
                <c:pt idx="548">
                  <c:v>732</c:v>
                </c:pt>
                <c:pt idx="549">
                  <c:v>732</c:v>
                </c:pt>
                <c:pt idx="550">
                  <c:v>732</c:v>
                </c:pt>
                <c:pt idx="551">
                  <c:v>732</c:v>
                </c:pt>
                <c:pt idx="552">
                  <c:v>732</c:v>
                </c:pt>
                <c:pt idx="553">
                  <c:v>732</c:v>
                </c:pt>
                <c:pt idx="554">
                  <c:v>732</c:v>
                </c:pt>
                <c:pt idx="555">
                  <c:v>733</c:v>
                </c:pt>
                <c:pt idx="556">
                  <c:v>733</c:v>
                </c:pt>
                <c:pt idx="557">
                  <c:v>733</c:v>
                </c:pt>
                <c:pt idx="558">
                  <c:v>733</c:v>
                </c:pt>
                <c:pt idx="559">
                  <c:v>733</c:v>
                </c:pt>
                <c:pt idx="560">
                  <c:v>733</c:v>
                </c:pt>
                <c:pt idx="561">
                  <c:v>733</c:v>
                </c:pt>
                <c:pt idx="562">
                  <c:v>733</c:v>
                </c:pt>
                <c:pt idx="563">
                  <c:v>733</c:v>
                </c:pt>
                <c:pt idx="564">
                  <c:v>733</c:v>
                </c:pt>
                <c:pt idx="565">
                  <c:v>733</c:v>
                </c:pt>
                <c:pt idx="566">
                  <c:v>733</c:v>
                </c:pt>
                <c:pt idx="567">
                  <c:v>734</c:v>
                </c:pt>
                <c:pt idx="568">
                  <c:v>734</c:v>
                </c:pt>
                <c:pt idx="569">
                  <c:v>734</c:v>
                </c:pt>
                <c:pt idx="570">
                  <c:v>734</c:v>
                </c:pt>
                <c:pt idx="571">
                  <c:v>734</c:v>
                </c:pt>
                <c:pt idx="572">
                  <c:v>734</c:v>
                </c:pt>
                <c:pt idx="573">
                  <c:v>734</c:v>
                </c:pt>
                <c:pt idx="574">
                  <c:v>734</c:v>
                </c:pt>
                <c:pt idx="575">
                  <c:v>734</c:v>
                </c:pt>
                <c:pt idx="576">
                  <c:v>734</c:v>
                </c:pt>
                <c:pt idx="577">
                  <c:v>734</c:v>
                </c:pt>
                <c:pt idx="578">
                  <c:v>735</c:v>
                </c:pt>
                <c:pt idx="579">
                  <c:v>735</c:v>
                </c:pt>
                <c:pt idx="580">
                  <c:v>735</c:v>
                </c:pt>
                <c:pt idx="581">
                  <c:v>735</c:v>
                </c:pt>
                <c:pt idx="582">
                  <c:v>735</c:v>
                </c:pt>
                <c:pt idx="583">
                  <c:v>735</c:v>
                </c:pt>
                <c:pt idx="584">
                  <c:v>735</c:v>
                </c:pt>
                <c:pt idx="585">
                  <c:v>735</c:v>
                </c:pt>
                <c:pt idx="586">
                  <c:v>735</c:v>
                </c:pt>
                <c:pt idx="587">
                  <c:v>735</c:v>
                </c:pt>
                <c:pt idx="588">
                  <c:v>735</c:v>
                </c:pt>
                <c:pt idx="589">
                  <c:v>735</c:v>
                </c:pt>
                <c:pt idx="590">
                  <c:v>736</c:v>
                </c:pt>
                <c:pt idx="591">
                  <c:v>736</c:v>
                </c:pt>
                <c:pt idx="592">
                  <c:v>736</c:v>
                </c:pt>
                <c:pt idx="593">
                  <c:v>736</c:v>
                </c:pt>
                <c:pt idx="594">
                  <c:v>736</c:v>
                </c:pt>
                <c:pt idx="595">
                  <c:v>736</c:v>
                </c:pt>
                <c:pt idx="596">
                  <c:v>736</c:v>
                </c:pt>
                <c:pt idx="597">
                  <c:v>736</c:v>
                </c:pt>
                <c:pt idx="598">
                  <c:v>736</c:v>
                </c:pt>
                <c:pt idx="599">
                  <c:v>736</c:v>
                </c:pt>
                <c:pt idx="600">
                  <c:v>736</c:v>
                </c:pt>
                <c:pt idx="601">
                  <c:v>737</c:v>
                </c:pt>
                <c:pt idx="602">
                  <c:v>737</c:v>
                </c:pt>
                <c:pt idx="603">
                  <c:v>737</c:v>
                </c:pt>
                <c:pt idx="604">
                  <c:v>737</c:v>
                </c:pt>
                <c:pt idx="605">
                  <c:v>737</c:v>
                </c:pt>
                <c:pt idx="606">
                  <c:v>737</c:v>
                </c:pt>
                <c:pt idx="607">
                  <c:v>737</c:v>
                </c:pt>
                <c:pt idx="608">
                  <c:v>737</c:v>
                </c:pt>
                <c:pt idx="609">
                  <c:v>737</c:v>
                </c:pt>
                <c:pt idx="610">
                  <c:v>737</c:v>
                </c:pt>
                <c:pt idx="611">
                  <c:v>737</c:v>
                </c:pt>
                <c:pt idx="612">
                  <c:v>737</c:v>
                </c:pt>
                <c:pt idx="613">
                  <c:v>738</c:v>
                </c:pt>
                <c:pt idx="614">
                  <c:v>738</c:v>
                </c:pt>
                <c:pt idx="615">
                  <c:v>738</c:v>
                </c:pt>
                <c:pt idx="616">
                  <c:v>738</c:v>
                </c:pt>
                <c:pt idx="617">
                  <c:v>738</c:v>
                </c:pt>
                <c:pt idx="618">
                  <c:v>738</c:v>
                </c:pt>
                <c:pt idx="619">
                  <c:v>738</c:v>
                </c:pt>
                <c:pt idx="620">
                  <c:v>738</c:v>
                </c:pt>
                <c:pt idx="621">
                  <c:v>738</c:v>
                </c:pt>
                <c:pt idx="622">
                  <c:v>738</c:v>
                </c:pt>
                <c:pt idx="623">
                  <c:v>738</c:v>
                </c:pt>
                <c:pt idx="624">
                  <c:v>739</c:v>
                </c:pt>
                <c:pt idx="625">
                  <c:v>739</c:v>
                </c:pt>
                <c:pt idx="626">
                  <c:v>739</c:v>
                </c:pt>
                <c:pt idx="627">
                  <c:v>739</c:v>
                </c:pt>
                <c:pt idx="628">
                  <c:v>739</c:v>
                </c:pt>
                <c:pt idx="629">
                  <c:v>739</c:v>
                </c:pt>
                <c:pt idx="630">
                  <c:v>739</c:v>
                </c:pt>
                <c:pt idx="631">
                  <c:v>739</c:v>
                </c:pt>
                <c:pt idx="632">
                  <c:v>739</c:v>
                </c:pt>
                <c:pt idx="633">
                  <c:v>739</c:v>
                </c:pt>
                <c:pt idx="634">
                  <c:v>739</c:v>
                </c:pt>
                <c:pt idx="635">
                  <c:v>739</c:v>
                </c:pt>
                <c:pt idx="636">
                  <c:v>740</c:v>
                </c:pt>
                <c:pt idx="637">
                  <c:v>740</c:v>
                </c:pt>
                <c:pt idx="638">
                  <c:v>740</c:v>
                </c:pt>
                <c:pt idx="639">
                  <c:v>740</c:v>
                </c:pt>
                <c:pt idx="640">
                  <c:v>740</c:v>
                </c:pt>
                <c:pt idx="641">
                  <c:v>740</c:v>
                </c:pt>
                <c:pt idx="642">
                  <c:v>740</c:v>
                </c:pt>
                <c:pt idx="643">
                  <c:v>740</c:v>
                </c:pt>
                <c:pt idx="644">
                  <c:v>740</c:v>
                </c:pt>
                <c:pt idx="645">
                  <c:v>740</c:v>
                </c:pt>
                <c:pt idx="646">
                  <c:v>740</c:v>
                </c:pt>
                <c:pt idx="647">
                  <c:v>741</c:v>
                </c:pt>
                <c:pt idx="648">
                  <c:v>741</c:v>
                </c:pt>
                <c:pt idx="649">
                  <c:v>741</c:v>
                </c:pt>
                <c:pt idx="650">
                  <c:v>741</c:v>
                </c:pt>
                <c:pt idx="651">
                  <c:v>741</c:v>
                </c:pt>
                <c:pt idx="652">
                  <c:v>741</c:v>
                </c:pt>
                <c:pt idx="653">
                  <c:v>741</c:v>
                </c:pt>
                <c:pt idx="654">
                  <c:v>741</c:v>
                </c:pt>
                <c:pt idx="655">
                  <c:v>741</c:v>
                </c:pt>
                <c:pt idx="656">
                  <c:v>741</c:v>
                </c:pt>
                <c:pt idx="657">
                  <c:v>741</c:v>
                </c:pt>
                <c:pt idx="658">
                  <c:v>741</c:v>
                </c:pt>
                <c:pt idx="659">
                  <c:v>742</c:v>
                </c:pt>
                <c:pt idx="660">
                  <c:v>742</c:v>
                </c:pt>
                <c:pt idx="661">
                  <c:v>742</c:v>
                </c:pt>
                <c:pt idx="662">
                  <c:v>742</c:v>
                </c:pt>
                <c:pt idx="663">
                  <c:v>742</c:v>
                </c:pt>
                <c:pt idx="664">
                  <c:v>742</c:v>
                </c:pt>
                <c:pt idx="665">
                  <c:v>742</c:v>
                </c:pt>
                <c:pt idx="666">
                  <c:v>742</c:v>
                </c:pt>
                <c:pt idx="667">
                  <c:v>742</c:v>
                </c:pt>
                <c:pt idx="668">
                  <c:v>742</c:v>
                </c:pt>
                <c:pt idx="669">
                  <c:v>742</c:v>
                </c:pt>
                <c:pt idx="670">
                  <c:v>743</c:v>
                </c:pt>
                <c:pt idx="671">
                  <c:v>743</c:v>
                </c:pt>
                <c:pt idx="672">
                  <c:v>743</c:v>
                </c:pt>
                <c:pt idx="673">
                  <c:v>743</c:v>
                </c:pt>
                <c:pt idx="674">
                  <c:v>743</c:v>
                </c:pt>
                <c:pt idx="675">
                  <c:v>743</c:v>
                </c:pt>
                <c:pt idx="676">
                  <c:v>743</c:v>
                </c:pt>
                <c:pt idx="677">
                  <c:v>743</c:v>
                </c:pt>
                <c:pt idx="678">
                  <c:v>743</c:v>
                </c:pt>
                <c:pt idx="679">
                  <c:v>743</c:v>
                </c:pt>
                <c:pt idx="680">
                  <c:v>743</c:v>
                </c:pt>
                <c:pt idx="681">
                  <c:v>743</c:v>
                </c:pt>
                <c:pt idx="682">
                  <c:v>744</c:v>
                </c:pt>
                <c:pt idx="683">
                  <c:v>744</c:v>
                </c:pt>
                <c:pt idx="684">
                  <c:v>744</c:v>
                </c:pt>
                <c:pt idx="685">
                  <c:v>744</c:v>
                </c:pt>
                <c:pt idx="686">
                  <c:v>744</c:v>
                </c:pt>
                <c:pt idx="687">
                  <c:v>744</c:v>
                </c:pt>
                <c:pt idx="688">
                  <c:v>744</c:v>
                </c:pt>
                <c:pt idx="689">
                  <c:v>744</c:v>
                </c:pt>
                <c:pt idx="690">
                  <c:v>744</c:v>
                </c:pt>
                <c:pt idx="691">
                  <c:v>744</c:v>
                </c:pt>
                <c:pt idx="692">
                  <c:v>744</c:v>
                </c:pt>
                <c:pt idx="693">
                  <c:v>744</c:v>
                </c:pt>
                <c:pt idx="694">
                  <c:v>745</c:v>
                </c:pt>
                <c:pt idx="695">
                  <c:v>745</c:v>
                </c:pt>
                <c:pt idx="696">
                  <c:v>745</c:v>
                </c:pt>
                <c:pt idx="697">
                  <c:v>745</c:v>
                </c:pt>
                <c:pt idx="698">
                  <c:v>745</c:v>
                </c:pt>
                <c:pt idx="699">
                  <c:v>745</c:v>
                </c:pt>
                <c:pt idx="700">
                  <c:v>745</c:v>
                </c:pt>
                <c:pt idx="701">
                  <c:v>745</c:v>
                </c:pt>
                <c:pt idx="702">
                  <c:v>745</c:v>
                </c:pt>
                <c:pt idx="703">
                  <c:v>745</c:v>
                </c:pt>
                <c:pt idx="704">
                  <c:v>745</c:v>
                </c:pt>
                <c:pt idx="705">
                  <c:v>746</c:v>
                </c:pt>
                <c:pt idx="706">
                  <c:v>746</c:v>
                </c:pt>
                <c:pt idx="707">
                  <c:v>746</c:v>
                </c:pt>
                <c:pt idx="708">
                  <c:v>746</c:v>
                </c:pt>
                <c:pt idx="709">
                  <c:v>746</c:v>
                </c:pt>
                <c:pt idx="710">
                  <c:v>746</c:v>
                </c:pt>
                <c:pt idx="711">
                  <c:v>746</c:v>
                </c:pt>
                <c:pt idx="712">
                  <c:v>746</c:v>
                </c:pt>
                <c:pt idx="713">
                  <c:v>746</c:v>
                </c:pt>
                <c:pt idx="714">
                  <c:v>746</c:v>
                </c:pt>
                <c:pt idx="715">
                  <c:v>746</c:v>
                </c:pt>
                <c:pt idx="716">
                  <c:v>746</c:v>
                </c:pt>
                <c:pt idx="717">
                  <c:v>747</c:v>
                </c:pt>
                <c:pt idx="718">
                  <c:v>747</c:v>
                </c:pt>
                <c:pt idx="719">
                  <c:v>747</c:v>
                </c:pt>
                <c:pt idx="720">
                  <c:v>747</c:v>
                </c:pt>
                <c:pt idx="721">
                  <c:v>747</c:v>
                </c:pt>
                <c:pt idx="722">
                  <c:v>747</c:v>
                </c:pt>
                <c:pt idx="723">
                  <c:v>747</c:v>
                </c:pt>
                <c:pt idx="724">
                  <c:v>747</c:v>
                </c:pt>
                <c:pt idx="725">
                  <c:v>747</c:v>
                </c:pt>
                <c:pt idx="726">
                  <c:v>747</c:v>
                </c:pt>
                <c:pt idx="727">
                  <c:v>747</c:v>
                </c:pt>
                <c:pt idx="728">
                  <c:v>748</c:v>
                </c:pt>
                <c:pt idx="729">
                  <c:v>748</c:v>
                </c:pt>
                <c:pt idx="730">
                  <c:v>748</c:v>
                </c:pt>
                <c:pt idx="731">
                  <c:v>748</c:v>
                </c:pt>
                <c:pt idx="732">
                  <c:v>748</c:v>
                </c:pt>
                <c:pt idx="733">
                  <c:v>748</c:v>
                </c:pt>
                <c:pt idx="734">
                  <c:v>748</c:v>
                </c:pt>
                <c:pt idx="735">
                  <c:v>748</c:v>
                </c:pt>
                <c:pt idx="736">
                  <c:v>748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10304"/>
        <c:axId val="94216192"/>
      </c:lineChart>
      <c:catAx>
        <c:axId val="94210304"/>
        <c:scaling>
          <c:orientation val="minMax"/>
        </c:scaling>
        <c:delete val="0"/>
        <c:axPos val="b"/>
        <c:majorTickMark val="out"/>
        <c:minorTickMark val="none"/>
        <c:tickLblPos val="nextTo"/>
        <c:crossAx val="94216192"/>
        <c:crosses val="autoZero"/>
        <c:auto val="1"/>
        <c:lblAlgn val="ctr"/>
        <c:lblOffset val="100"/>
        <c:noMultiLvlLbl val="0"/>
      </c:catAx>
      <c:valAx>
        <c:axId val="9421619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942103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完成工事高と点数!$B$3:$B$1019</c:f>
              <c:numCache>
                <c:formatCode>#,##0_);[Red]\(#,##0\)</c:formatCode>
                <c:ptCount val="1017"/>
                <c:pt idx="0">
                  <c:v>40000</c:v>
                </c:pt>
                <c:pt idx="1">
                  <c:v>40100</c:v>
                </c:pt>
                <c:pt idx="2">
                  <c:v>40200</c:v>
                </c:pt>
                <c:pt idx="3">
                  <c:v>40300</c:v>
                </c:pt>
                <c:pt idx="4">
                  <c:v>40400</c:v>
                </c:pt>
                <c:pt idx="5">
                  <c:v>40500</c:v>
                </c:pt>
                <c:pt idx="6">
                  <c:v>40600</c:v>
                </c:pt>
                <c:pt idx="7">
                  <c:v>40700</c:v>
                </c:pt>
                <c:pt idx="8">
                  <c:v>40800</c:v>
                </c:pt>
                <c:pt idx="9">
                  <c:v>40900</c:v>
                </c:pt>
                <c:pt idx="10">
                  <c:v>41000</c:v>
                </c:pt>
                <c:pt idx="11">
                  <c:v>41100</c:v>
                </c:pt>
                <c:pt idx="12">
                  <c:v>41200</c:v>
                </c:pt>
                <c:pt idx="13">
                  <c:v>41300</c:v>
                </c:pt>
                <c:pt idx="14">
                  <c:v>41400</c:v>
                </c:pt>
                <c:pt idx="15">
                  <c:v>41500</c:v>
                </c:pt>
                <c:pt idx="16">
                  <c:v>41600</c:v>
                </c:pt>
                <c:pt idx="17">
                  <c:v>41700</c:v>
                </c:pt>
                <c:pt idx="18">
                  <c:v>41800</c:v>
                </c:pt>
                <c:pt idx="19">
                  <c:v>41900</c:v>
                </c:pt>
                <c:pt idx="20">
                  <c:v>42000</c:v>
                </c:pt>
                <c:pt idx="21">
                  <c:v>42100</c:v>
                </c:pt>
                <c:pt idx="22">
                  <c:v>42200</c:v>
                </c:pt>
                <c:pt idx="23">
                  <c:v>42300</c:v>
                </c:pt>
                <c:pt idx="24">
                  <c:v>42400</c:v>
                </c:pt>
                <c:pt idx="25">
                  <c:v>42500</c:v>
                </c:pt>
                <c:pt idx="26">
                  <c:v>42600</c:v>
                </c:pt>
                <c:pt idx="27">
                  <c:v>42700</c:v>
                </c:pt>
                <c:pt idx="28">
                  <c:v>42800</c:v>
                </c:pt>
                <c:pt idx="29">
                  <c:v>42900</c:v>
                </c:pt>
                <c:pt idx="30">
                  <c:v>43000</c:v>
                </c:pt>
                <c:pt idx="31">
                  <c:v>43100</c:v>
                </c:pt>
                <c:pt idx="32">
                  <c:v>43200</c:v>
                </c:pt>
                <c:pt idx="33">
                  <c:v>43300</c:v>
                </c:pt>
                <c:pt idx="34">
                  <c:v>43400</c:v>
                </c:pt>
                <c:pt idx="35">
                  <c:v>43500</c:v>
                </c:pt>
                <c:pt idx="36">
                  <c:v>43600</c:v>
                </c:pt>
                <c:pt idx="37">
                  <c:v>43700</c:v>
                </c:pt>
                <c:pt idx="38">
                  <c:v>43800</c:v>
                </c:pt>
                <c:pt idx="39">
                  <c:v>43900</c:v>
                </c:pt>
                <c:pt idx="40">
                  <c:v>44000</c:v>
                </c:pt>
                <c:pt idx="41">
                  <c:v>44100</c:v>
                </c:pt>
                <c:pt idx="42">
                  <c:v>44200</c:v>
                </c:pt>
                <c:pt idx="43">
                  <c:v>44300</c:v>
                </c:pt>
                <c:pt idx="44">
                  <c:v>44400</c:v>
                </c:pt>
                <c:pt idx="45">
                  <c:v>44500</c:v>
                </c:pt>
                <c:pt idx="46">
                  <c:v>44600</c:v>
                </c:pt>
                <c:pt idx="47">
                  <c:v>44700</c:v>
                </c:pt>
                <c:pt idx="48">
                  <c:v>44800</c:v>
                </c:pt>
                <c:pt idx="49">
                  <c:v>44900</c:v>
                </c:pt>
                <c:pt idx="50">
                  <c:v>45000</c:v>
                </c:pt>
                <c:pt idx="51">
                  <c:v>45100</c:v>
                </c:pt>
                <c:pt idx="52">
                  <c:v>45200</c:v>
                </c:pt>
                <c:pt idx="53">
                  <c:v>45300</c:v>
                </c:pt>
                <c:pt idx="54">
                  <c:v>45400</c:v>
                </c:pt>
                <c:pt idx="55">
                  <c:v>45500</c:v>
                </c:pt>
                <c:pt idx="56">
                  <c:v>45600</c:v>
                </c:pt>
                <c:pt idx="57">
                  <c:v>45700</c:v>
                </c:pt>
                <c:pt idx="58">
                  <c:v>45800</c:v>
                </c:pt>
                <c:pt idx="59">
                  <c:v>45900</c:v>
                </c:pt>
                <c:pt idx="60">
                  <c:v>46000</c:v>
                </c:pt>
                <c:pt idx="61">
                  <c:v>46100</c:v>
                </c:pt>
                <c:pt idx="62">
                  <c:v>46200</c:v>
                </c:pt>
                <c:pt idx="63">
                  <c:v>46300</c:v>
                </c:pt>
                <c:pt idx="64">
                  <c:v>46400</c:v>
                </c:pt>
                <c:pt idx="65">
                  <c:v>46500</c:v>
                </c:pt>
                <c:pt idx="66">
                  <c:v>46600</c:v>
                </c:pt>
                <c:pt idx="67">
                  <c:v>46700</c:v>
                </c:pt>
                <c:pt idx="68">
                  <c:v>46800</c:v>
                </c:pt>
                <c:pt idx="69">
                  <c:v>46900</c:v>
                </c:pt>
                <c:pt idx="70">
                  <c:v>47000</c:v>
                </c:pt>
                <c:pt idx="71">
                  <c:v>47100</c:v>
                </c:pt>
                <c:pt idx="72">
                  <c:v>47200</c:v>
                </c:pt>
                <c:pt idx="73">
                  <c:v>47300</c:v>
                </c:pt>
                <c:pt idx="74">
                  <c:v>47400</c:v>
                </c:pt>
                <c:pt idx="75">
                  <c:v>47500</c:v>
                </c:pt>
                <c:pt idx="76">
                  <c:v>47600</c:v>
                </c:pt>
                <c:pt idx="77">
                  <c:v>47700</c:v>
                </c:pt>
                <c:pt idx="78">
                  <c:v>47800</c:v>
                </c:pt>
                <c:pt idx="79">
                  <c:v>47900</c:v>
                </c:pt>
                <c:pt idx="80">
                  <c:v>48000</c:v>
                </c:pt>
                <c:pt idx="81">
                  <c:v>48100</c:v>
                </c:pt>
                <c:pt idx="82">
                  <c:v>48200</c:v>
                </c:pt>
                <c:pt idx="83">
                  <c:v>48300</c:v>
                </c:pt>
                <c:pt idx="84">
                  <c:v>48400</c:v>
                </c:pt>
                <c:pt idx="85">
                  <c:v>48500</c:v>
                </c:pt>
                <c:pt idx="86">
                  <c:v>48600</c:v>
                </c:pt>
                <c:pt idx="87">
                  <c:v>48700</c:v>
                </c:pt>
                <c:pt idx="88">
                  <c:v>48800</c:v>
                </c:pt>
                <c:pt idx="89">
                  <c:v>48900</c:v>
                </c:pt>
                <c:pt idx="90">
                  <c:v>49000</c:v>
                </c:pt>
                <c:pt idx="91">
                  <c:v>49100</c:v>
                </c:pt>
                <c:pt idx="92">
                  <c:v>49200</c:v>
                </c:pt>
                <c:pt idx="93">
                  <c:v>49300</c:v>
                </c:pt>
                <c:pt idx="94">
                  <c:v>49400</c:v>
                </c:pt>
                <c:pt idx="95">
                  <c:v>49500</c:v>
                </c:pt>
                <c:pt idx="96">
                  <c:v>49600</c:v>
                </c:pt>
                <c:pt idx="97">
                  <c:v>49700</c:v>
                </c:pt>
                <c:pt idx="98">
                  <c:v>49800</c:v>
                </c:pt>
                <c:pt idx="99">
                  <c:v>49900</c:v>
                </c:pt>
                <c:pt idx="100">
                  <c:v>50000</c:v>
                </c:pt>
                <c:pt idx="101">
                  <c:v>50100</c:v>
                </c:pt>
                <c:pt idx="102">
                  <c:v>50200</c:v>
                </c:pt>
                <c:pt idx="103">
                  <c:v>50300</c:v>
                </c:pt>
                <c:pt idx="104">
                  <c:v>50400</c:v>
                </c:pt>
                <c:pt idx="105">
                  <c:v>50500</c:v>
                </c:pt>
                <c:pt idx="106">
                  <c:v>50600</c:v>
                </c:pt>
                <c:pt idx="107">
                  <c:v>50700</c:v>
                </c:pt>
                <c:pt idx="108">
                  <c:v>50800</c:v>
                </c:pt>
                <c:pt idx="109">
                  <c:v>50900</c:v>
                </c:pt>
                <c:pt idx="110">
                  <c:v>51000</c:v>
                </c:pt>
                <c:pt idx="111">
                  <c:v>51100</c:v>
                </c:pt>
                <c:pt idx="112">
                  <c:v>51200</c:v>
                </c:pt>
                <c:pt idx="113">
                  <c:v>51300</c:v>
                </c:pt>
                <c:pt idx="114">
                  <c:v>51400</c:v>
                </c:pt>
                <c:pt idx="115">
                  <c:v>51500</c:v>
                </c:pt>
                <c:pt idx="116">
                  <c:v>51600</c:v>
                </c:pt>
                <c:pt idx="117">
                  <c:v>51700</c:v>
                </c:pt>
                <c:pt idx="118">
                  <c:v>51800</c:v>
                </c:pt>
                <c:pt idx="119">
                  <c:v>51900</c:v>
                </c:pt>
                <c:pt idx="120">
                  <c:v>52000</c:v>
                </c:pt>
                <c:pt idx="121">
                  <c:v>52100</c:v>
                </c:pt>
                <c:pt idx="122">
                  <c:v>52200</c:v>
                </c:pt>
                <c:pt idx="123">
                  <c:v>52300</c:v>
                </c:pt>
                <c:pt idx="124">
                  <c:v>52400</c:v>
                </c:pt>
                <c:pt idx="125">
                  <c:v>52500</c:v>
                </c:pt>
                <c:pt idx="126">
                  <c:v>52600</c:v>
                </c:pt>
                <c:pt idx="127">
                  <c:v>52700</c:v>
                </c:pt>
                <c:pt idx="128">
                  <c:v>52800</c:v>
                </c:pt>
                <c:pt idx="129">
                  <c:v>52900</c:v>
                </c:pt>
                <c:pt idx="130">
                  <c:v>53000</c:v>
                </c:pt>
                <c:pt idx="131">
                  <c:v>53100</c:v>
                </c:pt>
                <c:pt idx="132">
                  <c:v>53200</c:v>
                </c:pt>
                <c:pt idx="133">
                  <c:v>53300</c:v>
                </c:pt>
                <c:pt idx="134">
                  <c:v>53400</c:v>
                </c:pt>
                <c:pt idx="135">
                  <c:v>53500</c:v>
                </c:pt>
                <c:pt idx="136">
                  <c:v>53600</c:v>
                </c:pt>
                <c:pt idx="137">
                  <c:v>53700</c:v>
                </c:pt>
                <c:pt idx="138">
                  <c:v>53800</c:v>
                </c:pt>
                <c:pt idx="139">
                  <c:v>53900</c:v>
                </c:pt>
                <c:pt idx="140">
                  <c:v>54000</c:v>
                </c:pt>
                <c:pt idx="141">
                  <c:v>54100</c:v>
                </c:pt>
                <c:pt idx="142">
                  <c:v>54200</c:v>
                </c:pt>
                <c:pt idx="143">
                  <c:v>54300</c:v>
                </c:pt>
                <c:pt idx="144">
                  <c:v>54400</c:v>
                </c:pt>
                <c:pt idx="145">
                  <c:v>54500</c:v>
                </c:pt>
                <c:pt idx="146">
                  <c:v>54600</c:v>
                </c:pt>
                <c:pt idx="147">
                  <c:v>54700</c:v>
                </c:pt>
                <c:pt idx="148">
                  <c:v>54800</c:v>
                </c:pt>
                <c:pt idx="149">
                  <c:v>54900</c:v>
                </c:pt>
                <c:pt idx="150">
                  <c:v>55000</c:v>
                </c:pt>
                <c:pt idx="151">
                  <c:v>55100</c:v>
                </c:pt>
                <c:pt idx="152">
                  <c:v>55200</c:v>
                </c:pt>
                <c:pt idx="153">
                  <c:v>55300</c:v>
                </c:pt>
                <c:pt idx="154">
                  <c:v>55400</c:v>
                </c:pt>
                <c:pt idx="155">
                  <c:v>55500</c:v>
                </c:pt>
                <c:pt idx="156">
                  <c:v>55600</c:v>
                </c:pt>
                <c:pt idx="157">
                  <c:v>55700</c:v>
                </c:pt>
                <c:pt idx="158">
                  <c:v>55800</c:v>
                </c:pt>
                <c:pt idx="159">
                  <c:v>55900</c:v>
                </c:pt>
                <c:pt idx="160">
                  <c:v>56000</c:v>
                </c:pt>
                <c:pt idx="161">
                  <c:v>56100</c:v>
                </c:pt>
                <c:pt idx="162">
                  <c:v>56200</c:v>
                </c:pt>
                <c:pt idx="163">
                  <c:v>56300</c:v>
                </c:pt>
                <c:pt idx="164">
                  <c:v>56400</c:v>
                </c:pt>
                <c:pt idx="165">
                  <c:v>56500</c:v>
                </c:pt>
                <c:pt idx="166">
                  <c:v>56600</c:v>
                </c:pt>
                <c:pt idx="167">
                  <c:v>56700</c:v>
                </c:pt>
                <c:pt idx="168">
                  <c:v>56800</c:v>
                </c:pt>
                <c:pt idx="169">
                  <c:v>56900</c:v>
                </c:pt>
                <c:pt idx="170">
                  <c:v>57000</c:v>
                </c:pt>
                <c:pt idx="171">
                  <c:v>57100</c:v>
                </c:pt>
                <c:pt idx="172">
                  <c:v>57200</c:v>
                </c:pt>
                <c:pt idx="173">
                  <c:v>57300</c:v>
                </c:pt>
                <c:pt idx="174">
                  <c:v>57400</c:v>
                </c:pt>
                <c:pt idx="175">
                  <c:v>57500</c:v>
                </c:pt>
                <c:pt idx="176">
                  <c:v>57600</c:v>
                </c:pt>
                <c:pt idx="177">
                  <c:v>57700</c:v>
                </c:pt>
                <c:pt idx="178">
                  <c:v>57800</c:v>
                </c:pt>
                <c:pt idx="179">
                  <c:v>57900</c:v>
                </c:pt>
                <c:pt idx="180">
                  <c:v>58000</c:v>
                </c:pt>
                <c:pt idx="181">
                  <c:v>58100</c:v>
                </c:pt>
                <c:pt idx="182">
                  <c:v>58200</c:v>
                </c:pt>
                <c:pt idx="183">
                  <c:v>58300</c:v>
                </c:pt>
                <c:pt idx="184">
                  <c:v>58400</c:v>
                </c:pt>
                <c:pt idx="185">
                  <c:v>58500</c:v>
                </c:pt>
                <c:pt idx="186">
                  <c:v>58600</c:v>
                </c:pt>
                <c:pt idx="187">
                  <c:v>58700</c:v>
                </c:pt>
                <c:pt idx="188">
                  <c:v>58800</c:v>
                </c:pt>
                <c:pt idx="189">
                  <c:v>58900</c:v>
                </c:pt>
                <c:pt idx="190">
                  <c:v>59000</c:v>
                </c:pt>
                <c:pt idx="191">
                  <c:v>59100</c:v>
                </c:pt>
                <c:pt idx="192">
                  <c:v>59200</c:v>
                </c:pt>
                <c:pt idx="193">
                  <c:v>59300</c:v>
                </c:pt>
                <c:pt idx="194">
                  <c:v>59400</c:v>
                </c:pt>
                <c:pt idx="195">
                  <c:v>59500</c:v>
                </c:pt>
                <c:pt idx="196">
                  <c:v>59600</c:v>
                </c:pt>
                <c:pt idx="197">
                  <c:v>59700</c:v>
                </c:pt>
                <c:pt idx="198">
                  <c:v>59800</c:v>
                </c:pt>
                <c:pt idx="199">
                  <c:v>59900</c:v>
                </c:pt>
                <c:pt idx="200">
                  <c:v>60000</c:v>
                </c:pt>
                <c:pt idx="201">
                  <c:v>60100</c:v>
                </c:pt>
                <c:pt idx="202">
                  <c:v>60200</c:v>
                </c:pt>
                <c:pt idx="203">
                  <c:v>60300</c:v>
                </c:pt>
                <c:pt idx="204">
                  <c:v>60400</c:v>
                </c:pt>
                <c:pt idx="205">
                  <c:v>60500</c:v>
                </c:pt>
                <c:pt idx="206">
                  <c:v>60600</c:v>
                </c:pt>
                <c:pt idx="207">
                  <c:v>60700</c:v>
                </c:pt>
                <c:pt idx="208">
                  <c:v>60800</c:v>
                </c:pt>
                <c:pt idx="209">
                  <c:v>60900</c:v>
                </c:pt>
                <c:pt idx="210">
                  <c:v>61000</c:v>
                </c:pt>
                <c:pt idx="211">
                  <c:v>61100</c:v>
                </c:pt>
                <c:pt idx="212">
                  <c:v>61200</c:v>
                </c:pt>
                <c:pt idx="213">
                  <c:v>61300</c:v>
                </c:pt>
                <c:pt idx="214">
                  <c:v>61400</c:v>
                </c:pt>
                <c:pt idx="215">
                  <c:v>61500</c:v>
                </c:pt>
                <c:pt idx="216">
                  <c:v>61600</c:v>
                </c:pt>
                <c:pt idx="217">
                  <c:v>61700</c:v>
                </c:pt>
                <c:pt idx="218">
                  <c:v>61800</c:v>
                </c:pt>
                <c:pt idx="219">
                  <c:v>61900</c:v>
                </c:pt>
                <c:pt idx="220">
                  <c:v>62000</c:v>
                </c:pt>
                <c:pt idx="221">
                  <c:v>62100</c:v>
                </c:pt>
                <c:pt idx="222">
                  <c:v>62200</c:v>
                </c:pt>
                <c:pt idx="223">
                  <c:v>62300</c:v>
                </c:pt>
                <c:pt idx="224">
                  <c:v>62400</c:v>
                </c:pt>
                <c:pt idx="225">
                  <c:v>62500</c:v>
                </c:pt>
                <c:pt idx="226">
                  <c:v>62600</c:v>
                </c:pt>
                <c:pt idx="227">
                  <c:v>62700</c:v>
                </c:pt>
                <c:pt idx="228">
                  <c:v>62800</c:v>
                </c:pt>
                <c:pt idx="229">
                  <c:v>62900</c:v>
                </c:pt>
                <c:pt idx="230">
                  <c:v>63000</c:v>
                </c:pt>
                <c:pt idx="231">
                  <c:v>63100</c:v>
                </c:pt>
                <c:pt idx="232">
                  <c:v>63200</c:v>
                </c:pt>
                <c:pt idx="233">
                  <c:v>63300</c:v>
                </c:pt>
                <c:pt idx="234">
                  <c:v>63400</c:v>
                </c:pt>
                <c:pt idx="235">
                  <c:v>63500</c:v>
                </c:pt>
                <c:pt idx="236">
                  <c:v>63600</c:v>
                </c:pt>
                <c:pt idx="237">
                  <c:v>63700</c:v>
                </c:pt>
                <c:pt idx="238">
                  <c:v>63800</c:v>
                </c:pt>
                <c:pt idx="239">
                  <c:v>63900</c:v>
                </c:pt>
                <c:pt idx="240">
                  <c:v>64000</c:v>
                </c:pt>
                <c:pt idx="241">
                  <c:v>64100</c:v>
                </c:pt>
                <c:pt idx="242">
                  <c:v>64200</c:v>
                </c:pt>
                <c:pt idx="243">
                  <c:v>64300</c:v>
                </c:pt>
                <c:pt idx="244">
                  <c:v>64400</c:v>
                </c:pt>
                <c:pt idx="245">
                  <c:v>64500</c:v>
                </c:pt>
                <c:pt idx="246">
                  <c:v>64600</c:v>
                </c:pt>
                <c:pt idx="247">
                  <c:v>64700</c:v>
                </c:pt>
                <c:pt idx="248">
                  <c:v>64800</c:v>
                </c:pt>
                <c:pt idx="249">
                  <c:v>64900</c:v>
                </c:pt>
                <c:pt idx="250">
                  <c:v>65000</c:v>
                </c:pt>
                <c:pt idx="251">
                  <c:v>65100</c:v>
                </c:pt>
                <c:pt idx="252">
                  <c:v>65200</c:v>
                </c:pt>
                <c:pt idx="253">
                  <c:v>65300</c:v>
                </c:pt>
                <c:pt idx="254">
                  <c:v>65400</c:v>
                </c:pt>
                <c:pt idx="255">
                  <c:v>65500</c:v>
                </c:pt>
                <c:pt idx="256">
                  <c:v>65600</c:v>
                </c:pt>
                <c:pt idx="257">
                  <c:v>65700</c:v>
                </c:pt>
                <c:pt idx="258">
                  <c:v>65800</c:v>
                </c:pt>
                <c:pt idx="259">
                  <c:v>65900</c:v>
                </c:pt>
                <c:pt idx="260">
                  <c:v>66000</c:v>
                </c:pt>
                <c:pt idx="261">
                  <c:v>66100</c:v>
                </c:pt>
                <c:pt idx="262">
                  <c:v>66200</c:v>
                </c:pt>
                <c:pt idx="263">
                  <c:v>66300</c:v>
                </c:pt>
                <c:pt idx="264">
                  <c:v>66400</c:v>
                </c:pt>
                <c:pt idx="265">
                  <c:v>66500</c:v>
                </c:pt>
                <c:pt idx="266">
                  <c:v>66600</c:v>
                </c:pt>
                <c:pt idx="267">
                  <c:v>66700</c:v>
                </c:pt>
                <c:pt idx="268">
                  <c:v>66800</c:v>
                </c:pt>
                <c:pt idx="269">
                  <c:v>66900</c:v>
                </c:pt>
                <c:pt idx="270">
                  <c:v>67000</c:v>
                </c:pt>
                <c:pt idx="271">
                  <c:v>67100</c:v>
                </c:pt>
                <c:pt idx="272">
                  <c:v>67200</c:v>
                </c:pt>
                <c:pt idx="273">
                  <c:v>67300</c:v>
                </c:pt>
                <c:pt idx="274">
                  <c:v>67400</c:v>
                </c:pt>
                <c:pt idx="275">
                  <c:v>67500</c:v>
                </c:pt>
                <c:pt idx="276">
                  <c:v>67600</c:v>
                </c:pt>
                <c:pt idx="277">
                  <c:v>67700</c:v>
                </c:pt>
                <c:pt idx="278">
                  <c:v>67800</c:v>
                </c:pt>
                <c:pt idx="279">
                  <c:v>67900</c:v>
                </c:pt>
                <c:pt idx="280">
                  <c:v>68000</c:v>
                </c:pt>
                <c:pt idx="281">
                  <c:v>68100</c:v>
                </c:pt>
                <c:pt idx="282">
                  <c:v>68200</c:v>
                </c:pt>
                <c:pt idx="283">
                  <c:v>68300</c:v>
                </c:pt>
                <c:pt idx="284">
                  <c:v>68400</c:v>
                </c:pt>
                <c:pt idx="285">
                  <c:v>68500</c:v>
                </c:pt>
                <c:pt idx="286">
                  <c:v>68600</c:v>
                </c:pt>
                <c:pt idx="287">
                  <c:v>68700</c:v>
                </c:pt>
                <c:pt idx="288">
                  <c:v>68800</c:v>
                </c:pt>
                <c:pt idx="289">
                  <c:v>68900</c:v>
                </c:pt>
                <c:pt idx="290">
                  <c:v>69000</c:v>
                </c:pt>
                <c:pt idx="291">
                  <c:v>69100</c:v>
                </c:pt>
                <c:pt idx="292">
                  <c:v>69200</c:v>
                </c:pt>
                <c:pt idx="293">
                  <c:v>69300</c:v>
                </c:pt>
                <c:pt idx="294">
                  <c:v>69400</c:v>
                </c:pt>
                <c:pt idx="295">
                  <c:v>69500</c:v>
                </c:pt>
                <c:pt idx="296">
                  <c:v>69600</c:v>
                </c:pt>
                <c:pt idx="297">
                  <c:v>69700</c:v>
                </c:pt>
                <c:pt idx="298">
                  <c:v>69800</c:v>
                </c:pt>
                <c:pt idx="299">
                  <c:v>69900</c:v>
                </c:pt>
                <c:pt idx="300">
                  <c:v>70000</c:v>
                </c:pt>
                <c:pt idx="301">
                  <c:v>70100</c:v>
                </c:pt>
                <c:pt idx="302">
                  <c:v>70200</c:v>
                </c:pt>
                <c:pt idx="303">
                  <c:v>70300</c:v>
                </c:pt>
                <c:pt idx="304">
                  <c:v>70400</c:v>
                </c:pt>
                <c:pt idx="305">
                  <c:v>70500</c:v>
                </c:pt>
                <c:pt idx="306">
                  <c:v>70600</c:v>
                </c:pt>
                <c:pt idx="307">
                  <c:v>70700</c:v>
                </c:pt>
                <c:pt idx="308">
                  <c:v>70800</c:v>
                </c:pt>
                <c:pt idx="309">
                  <c:v>70900</c:v>
                </c:pt>
                <c:pt idx="310">
                  <c:v>71000</c:v>
                </c:pt>
                <c:pt idx="311">
                  <c:v>71100</c:v>
                </c:pt>
                <c:pt idx="312">
                  <c:v>71200</c:v>
                </c:pt>
                <c:pt idx="313">
                  <c:v>71300</c:v>
                </c:pt>
                <c:pt idx="314">
                  <c:v>71400</c:v>
                </c:pt>
                <c:pt idx="315">
                  <c:v>71500</c:v>
                </c:pt>
                <c:pt idx="316">
                  <c:v>71600</c:v>
                </c:pt>
                <c:pt idx="317">
                  <c:v>71700</c:v>
                </c:pt>
                <c:pt idx="318">
                  <c:v>71800</c:v>
                </c:pt>
                <c:pt idx="319">
                  <c:v>71900</c:v>
                </c:pt>
                <c:pt idx="320">
                  <c:v>72000</c:v>
                </c:pt>
                <c:pt idx="321">
                  <c:v>72100</c:v>
                </c:pt>
                <c:pt idx="322">
                  <c:v>72200</c:v>
                </c:pt>
                <c:pt idx="323">
                  <c:v>72300</c:v>
                </c:pt>
                <c:pt idx="324">
                  <c:v>72400</c:v>
                </c:pt>
                <c:pt idx="325">
                  <c:v>72500</c:v>
                </c:pt>
                <c:pt idx="326">
                  <c:v>72600</c:v>
                </c:pt>
                <c:pt idx="327">
                  <c:v>72700</c:v>
                </c:pt>
                <c:pt idx="328">
                  <c:v>72800</c:v>
                </c:pt>
                <c:pt idx="329">
                  <c:v>72900</c:v>
                </c:pt>
                <c:pt idx="330">
                  <c:v>73000</c:v>
                </c:pt>
                <c:pt idx="331">
                  <c:v>73100</c:v>
                </c:pt>
                <c:pt idx="332">
                  <c:v>73200</c:v>
                </c:pt>
                <c:pt idx="333">
                  <c:v>73300</c:v>
                </c:pt>
                <c:pt idx="334">
                  <c:v>73400</c:v>
                </c:pt>
                <c:pt idx="335">
                  <c:v>73500</c:v>
                </c:pt>
                <c:pt idx="336">
                  <c:v>73600</c:v>
                </c:pt>
                <c:pt idx="337">
                  <c:v>73700</c:v>
                </c:pt>
                <c:pt idx="338">
                  <c:v>73800</c:v>
                </c:pt>
                <c:pt idx="339">
                  <c:v>73900</c:v>
                </c:pt>
                <c:pt idx="340">
                  <c:v>74000</c:v>
                </c:pt>
                <c:pt idx="341">
                  <c:v>74100</c:v>
                </c:pt>
                <c:pt idx="342">
                  <c:v>74200</c:v>
                </c:pt>
                <c:pt idx="343">
                  <c:v>74300</c:v>
                </c:pt>
                <c:pt idx="344">
                  <c:v>74400</c:v>
                </c:pt>
                <c:pt idx="345">
                  <c:v>74500</c:v>
                </c:pt>
                <c:pt idx="346">
                  <c:v>74600</c:v>
                </c:pt>
                <c:pt idx="347">
                  <c:v>74700</c:v>
                </c:pt>
                <c:pt idx="348">
                  <c:v>74800</c:v>
                </c:pt>
                <c:pt idx="349">
                  <c:v>74900</c:v>
                </c:pt>
                <c:pt idx="350">
                  <c:v>75000</c:v>
                </c:pt>
                <c:pt idx="351">
                  <c:v>75100</c:v>
                </c:pt>
                <c:pt idx="352">
                  <c:v>75200</c:v>
                </c:pt>
                <c:pt idx="353">
                  <c:v>75300</c:v>
                </c:pt>
                <c:pt idx="354">
                  <c:v>75400</c:v>
                </c:pt>
                <c:pt idx="355">
                  <c:v>75500</c:v>
                </c:pt>
                <c:pt idx="356">
                  <c:v>75600</c:v>
                </c:pt>
                <c:pt idx="357">
                  <c:v>75700</c:v>
                </c:pt>
                <c:pt idx="358">
                  <c:v>75800</c:v>
                </c:pt>
                <c:pt idx="359">
                  <c:v>75900</c:v>
                </c:pt>
                <c:pt idx="360">
                  <c:v>76000</c:v>
                </c:pt>
                <c:pt idx="361">
                  <c:v>76100</c:v>
                </c:pt>
                <c:pt idx="362">
                  <c:v>76200</c:v>
                </c:pt>
                <c:pt idx="363">
                  <c:v>76300</c:v>
                </c:pt>
                <c:pt idx="364">
                  <c:v>76400</c:v>
                </c:pt>
                <c:pt idx="365">
                  <c:v>76500</c:v>
                </c:pt>
                <c:pt idx="366">
                  <c:v>76600</c:v>
                </c:pt>
                <c:pt idx="367">
                  <c:v>76700</c:v>
                </c:pt>
                <c:pt idx="368">
                  <c:v>76800</c:v>
                </c:pt>
                <c:pt idx="369">
                  <c:v>76900</c:v>
                </c:pt>
                <c:pt idx="370">
                  <c:v>77000</c:v>
                </c:pt>
                <c:pt idx="371">
                  <c:v>77100</c:v>
                </c:pt>
                <c:pt idx="372">
                  <c:v>77200</c:v>
                </c:pt>
                <c:pt idx="373">
                  <c:v>77300</c:v>
                </c:pt>
                <c:pt idx="374">
                  <c:v>77400</c:v>
                </c:pt>
                <c:pt idx="375">
                  <c:v>77500</c:v>
                </c:pt>
                <c:pt idx="376">
                  <c:v>77600</c:v>
                </c:pt>
                <c:pt idx="377">
                  <c:v>77700</c:v>
                </c:pt>
                <c:pt idx="378">
                  <c:v>77800</c:v>
                </c:pt>
                <c:pt idx="379">
                  <c:v>77900</c:v>
                </c:pt>
                <c:pt idx="380">
                  <c:v>78000</c:v>
                </c:pt>
                <c:pt idx="381">
                  <c:v>78100</c:v>
                </c:pt>
                <c:pt idx="382">
                  <c:v>78200</c:v>
                </c:pt>
                <c:pt idx="383">
                  <c:v>78300</c:v>
                </c:pt>
                <c:pt idx="384">
                  <c:v>78400</c:v>
                </c:pt>
                <c:pt idx="385">
                  <c:v>78500</c:v>
                </c:pt>
                <c:pt idx="386">
                  <c:v>78600</c:v>
                </c:pt>
                <c:pt idx="387">
                  <c:v>78700</c:v>
                </c:pt>
                <c:pt idx="388">
                  <c:v>78800</c:v>
                </c:pt>
                <c:pt idx="389">
                  <c:v>78900</c:v>
                </c:pt>
                <c:pt idx="390">
                  <c:v>79000</c:v>
                </c:pt>
                <c:pt idx="391">
                  <c:v>79100</c:v>
                </c:pt>
                <c:pt idx="392">
                  <c:v>79200</c:v>
                </c:pt>
                <c:pt idx="393">
                  <c:v>79300</c:v>
                </c:pt>
                <c:pt idx="394">
                  <c:v>79400</c:v>
                </c:pt>
                <c:pt idx="395">
                  <c:v>79500</c:v>
                </c:pt>
                <c:pt idx="396">
                  <c:v>79600</c:v>
                </c:pt>
                <c:pt idx="397">
                  <c:v>79700</c:v>
                </c:pt>
                <c:pt idx="398">
                  <c:v>79800</c:v>
                </c:pt>
                <c:pt idx="399">
                  <c:v>79900</c:v>
                </c:pt>
                <c:pt idx="400">
                  <c:v>80000</c:v>
                </c:pt>
                <c:pt idx="401">
                  <c:v>80100</c:v>
                </c:pt>
                <c:pt idx="402">
                  <c:v>80200</c:v>
                </c:pt>
                <c:pt idx="403">
                  <c:v>80300</c:v>
                </c:pt>
                <c:pt idx="404">
                  <c:v>80400</c:v>
                </c:pt>
                <c:pt idx="405">
                  <c:v>80500</c:v>
                </c:pt>
                <c:pt idx="406">
                  <c:v>80600</c:v>
                </c:pt>
                <c:pt idx="407">
                  <c:v>80700</c:v>
                </c:pt>
                <c:pt idx="408">
                  <c:v>80800</c:v>
                </c:pt>
                <c:pt idx="409">
                  <c:v>80900</c:v>
                </c:pt>
                <c:pt idx="410">
                  <c:v>81000</c:v>
                </c:pt>
                <c:pt idx="411">
                  <c:v>81100</c:v>
                </c:pt>
                <c:pt idx="412">
                  <c:v>81200</c:v>
                </c:pt>
                <c:pt idx="413">
                  <c:v>81300</c:v>
                </c:pt>
                <c:pt idx="414">
                  <c:v>81400</c:v>
                </c:pt>
                <c:pt idx="415">
                  <c:v>81500</c:v>
                </c:pt>
                <c:pt idx="416">
                  <c:v>81600</c:v>
                </c:pt>
                <c:pt idx="417">
                  <c:v>81700</c:v>
                </c:pt>
                <c:pt idx="418">
                  <c:v>81800</c:v>
                </c:pt>
                <c:pt idx="419">
                  <c:v>81900</c:v>
                </c:pt>
                <c:pt idx="420">
                  <c:v>82000</c:v>
                </c:pt>
                <c:pt idx="421">
                  <c:v>82100</c:v>
                </c:pt>
                <c:pt idx="422">
                  <c:v>82200</c:v>
                </c:pt>
                <c:pt idx="423">
                  <c:v>82300</c:v>
                </c:pt>
                <c:pt idx="424">
                  <c:v>82400</c:v>
                </c:pt>
                <c:pt idx="425">
                  <c:v>82500</c:v>
                </c:pt>
                <c:pt idx="426">
                  <c:v>82600</c:v>
                </c:pt>
                <c:pt idx="427">
                  <c:v>82700</c:v>
                </c:pt>
                <c:pt idx="428">
                  <c:v>82800</c:v>
                </c:pt>
                <c:pt idx="429">
                  <c:v>82900</c:v>
                </c:pt>
                <c:pt idx="430">
                  <c:v>83000</c:v>
                </c:pt>
                <c:pt idx="431">
                  <c:v>83100</c:v>
                </c:pt>
                <c:pt idx="432">
                  <c:v>83200</c:v>
                </c:pt>
                <c:pt idx="433">
                  <c:v>83300</c:v>
                </c:pt>
                <c:pt idx="434">
                  <c:v>83400</c:v>
                </c:pt>
                <c:pt idx="435">
                  <c:v>83500</c:v>
                </c:pt>
                <c:pt idx="436">
                  <c:v>83600</c:v>
                </c:pt>
                <c:pt idx="437">
                  <c:v>83700</c:v>
                </c:pt>
                <c:pt idx="438">
                  <c:v>83800</c:v>
                </c:pt>
                <c:pt idx="439">
                  <c:v>83900</c:v>
                </c:pt>
                <c:pt idx="440">
                  <c:v>84000</c:v>
                </c:pt>
                <c:pt idx="441">
                  <c:v>84100</c:v>
                </c:pt>
                <c:pt idx="442">
                  <c:v>84200</c:v>
                </c:pt>
                <c:pt idx="443">
                  <c:v>84300</c:v>
                </c:pt>
                <c:pt idx="444">
                  <c:v>84400</c:v>
                </c:pt>
                <c:pt idx="445">
                  <c:v>84500</c:v>
                </c:pt>
                <c:pt idx="446">
                  <c:v>84600</c:v>
                </c:pt>
                <c:pt idx="447">
                  <c:v>84700</c:v>
                </c:pt>
                <c:pt idx="448">
                  <c:v>84800</c:v>
                </c:pt>
                <c:pt idx="449">
                  <c:v>84900</c:v>
                </c:pt>
                <c:pt idx="450">
                  <c:v>85000</c:v>
                </c:pt>
                <c:pt idx="451">
                  <c:v>85100</c:v>
                </c:pt>
                <c:pt idx="452">
                  <c:v>85200</c:v>
                </c:pt>
                <c:pt idx="453">
                  <c:v>85300</c:v>
                </c:pt>
                <c:pt idx="454">
                  <c:v>85400</c:v>
                </c:pt>
                <c:pt idx="455">
                  <c:v>85500</c:v>
                </c:pt>
                <c:pt idx="456">
                  <c:v>85600</c:v>
                </c:pt>
                <c:pt idx="457">
                  <c:v>85700</c:v>
                </c:pt>
                <c:pt idx="458">
                  <c:v>85800</c:v>
                </c:pt>
                <c:pt idx="459">
                  <c:v>85900</c:v>
                </c:pt>
                <c:pt idx="460">
                  <c:v>86000</c:v>
                </c:pt>
                <c:pt idx="461">
                  <c:v>86100</c:v>
                </c:pt>
                <c:pt idx="462">
                  <c:v>86200</c:v>
                </c:pt>
                <c:pt idx="463">
                  <c:v>86300</c:v>
                </c:pt>
                <c:pt idx="464">
                  <c:v>86400</c:v>
                </c:pt>
                <c:pt idx="465">
                  <c:v>86500</c:v>
                </c:pt>
                <c:pt idx="466">
                  <c:v>86600</c:v>
                </c:pt>
                <c:pt idx="467">
                  <c:v>86700</c:v>
                </c:pt>
                <c:pt idx="468">
                  <c:v>86800</c:v>
                </c:pt>
                <c:pt idx="469">
                  <c:v>86900</c:v>
                </c:pt>
                <c:pt idx="470">
                  <c:v>87000</c:v>
                </c:pt>
                <c:pt idx="471">
                  <c:v>87100</c:v>
                </c:pt>
                <c:pt idx="472">
                  <c:v>87200</c:v>
                </c:pt>
                <c:pt idx="473">
                  <c:v>87300</c:v>
                </c:pt>
                <c:pt idx="474">
                  <c:v>87400</c:v>
                </c:pt>
                <c:pt idx="475">
                  <c:v>87500</c:v>
                </c:pt>
                <c:pt idx="476">
                  <c:v>87600</c:v>
                </c:pt>
                <c:pt idx="477">
                  <c:v>87700</c:v>
                </c:pt>
                <c:pt idx="478">
                  <c:v>87800</c:v>
                </c:pt>
                <c:pt idx="479">
                  <c:v>87900</c:v>
                </c:pt>
                <c:pt idx="480">
                  <c:v>88000</c:v>
                </c:pt>
                <c:pt idx="481">
                  <c:v>88100</c:v>
                </c:pt>
                <c:pt idx="482">
                  <c:v>88200</c:v>
                </c:pt>
                <c:pt idx="483">
                  <c:v>88300</c:v>
                </c:pt>
                <c:pt idx="484">
                  <c:v>88400</c:v>
                </c:pt>
                <c:pt idx="485">
                  <c:v>88500</c:v>
                </c:pt>
                <c:pt idx="486">
                  <c:v>88600</c:v>
                </c:pt>
                <c:pt idx="487">
                  <c:v>88700</c:v>
                </c:pt>
                <c:pt idx="488">
                  <c:v>88800</c:v>
                </c:pt>
                <c:pt idx="489">
                  <c:v>88900</c:v>
                </c:pt>
                <c:pt idx="490">
                  <c:v>89000</c:v>
                </c:pt>
                <c:pt idx="491">
                  <c:v>89100</c:v>
                </c:pt>
                <c:pt idx="492">
                  <c:v>89200</c:v>
                </c:pt>
                <c:pt idx="493">
                  <c:v>89300</c:v>
                </c:pt>
                <c:pt idx="494">
                  <c:v>89400</c:v>
                </c:pt>
                <c:pt idx="495">
                  <c:v>89500</c:v>
                </c:pt>
                <c:pt idx="496">
                  <c:v>89600</c:v>
                </c:pt>
                <c:pt idx="497">
                  <c:v>89700</c:v>
                </c:pt>
                <c:pt idx="498">
                  <c:v>89800</c:v>
                </c:pt>
                <c:pt idx="499">
                  <c:v>89900</c:v>
                </c:pt>
                <c:pt idx="500">
                  <c:v>90000</c:v>
                </c:pt>
                <c:pt idx="501">
                  <c:v>90100</c:v>
                </c:pt>
                <c:pt idx="502">
                  <c:v>90200</c:v>
                </c:pt>
                <c:pt idx="503">
                  <c:v>90300</c:v>
                </c:pt>
                <c:pt idx="504">
                  <c:v>90400</c:v>
                </c:pt>
                <c:pt idx="505">
                  <c:v>90500</c:v>
                </c:pt>
                <c:pt idx="506">
                  <c:v>90600</c:v>
                </c:pt>
                <c:pt idx="507">
                  <c:v>90700</c:v>
                </c:pt>
                <c:pt idx="508">
                  <c:v>90800</c:v>
                </c:pt>
                <c:pt idx="509">
                  <c:v>90900</c:v>
                </c:pt>
                <c:pt idx="510">
                  <c:v>91000</c:v>
                </c:pt>
                <c:pt idx="511">
                  <c:v>91100</c:v>
                </c:pt>
                <c:pt idx="512">
                  <c:v>91200</c:v>
                </c:pt>
                <c:pt idx="513">
                  <c:v>91300</c:v>
                </c:pt>
                <c:pt idx="514">
                  <c:v>91400</c:v>
                </c:pt>
                <c:pt idx="515">
                  <c:v>91500</c:v>
                </c:pt>
                <c:pt idx="516">
                  <c:v>91600</c:v>
                </c:pt>
                <c:pt idx="517">
                  <c:v>91700</c:v>
                </c:pt>
                <c:pt idx="518">
                  <c:v>91800</c:v>
                </c:pt>
                <c:pt idx="519">
                  <c:v>91900</c:v>
                </c:pt>
                <c:pt idx="520">
                  <c:v>92000</c:v>
                </c:pt>
                <c:pt idx="521">
                  <c:v>92100</c:v>
                </c:pt>
                <c:pt idx="522">
                  <c:v>92200</c:v>
                </c:pt>
                <c:pt idx="523">
                  <c:v>92300</c:v>
                </c:pt>
                <c:pt idx="524">
                  <c:v>92400</c:v>
                </c:pt>
                <c:pt idx="525">
                  <c:v>92500</c:v>
                </c:pt>
                <c:pt idx="526">
                  <c:v>92600</c:v>
                </c:pt>
                <c:pt idx="527">
                  <c:v>92700</c:v>
                </c:pt>
                <c:pt idx="528">
                  <c:v>92800</c:v>
                </c:pt>
                <c:pt idx="529">
                  <c:v>92900</c:v>
                </c:pt>
                <c:pt idx="530">
                  <c:v>93000</c:v>
                </c:pt>
                <c:pt idx="531">
                  <c:v>93100</c:v>
                </c:pt>
                <c:pt idx="532">
                  <c:v>93200</c:v>
                </c:pt>
                <c:pt idx="533">
                  <c:v>93300</c:v>
                </c:pt>
                <c:pt idx="534">
                  <c:v>93400</c:v>
                </c:pt>
                <c:pt idx="535">
                  <c:v>93500</c:v>
                </c:pt>
                <c:pt idx="536">
                  <c:v>93600</c:v>
                </c:pt>
                <c:pt idx="537">
                  <c:v>93700</c:v>
                </c:pt>
                <c:pt idx="538">
                  <c:v>93800</c:v>
                </c:pt>
                <c:pt idx="539">
                  <c:v>93900</c:v>
                </c:pt>
                <c:pt idx="540">
                  <c:v>94000</c:v>
                </c:pt>
                <c:pt idx="541">
                  <c:v>94100</c:v>
                </c:pt>
                <c:pt idx="542">
                  <c:v>94200</c:v>
                </c:pt>
                <c:pt idx="543">
                  <c:v>94300</c:v>
                </c:pt>
                <c:pt idx="544">
                  <c:v>94400</c:v>
                </c:pt>
                <c:pt idx="545">
                  <c:v>94500</c:v>
                </c:pt>
                <c:pt idx="546">
                  <c:v>94600</c:v>
                </c:pt>
                <c:pt idx="547">
                  <c:v>94700</c:v>
                </c:pt>
                <c:pt idx="548">
                  <c:v>94800</c:v>
                </c:pt>
                <c:pt idx="549">
                  <c:v>94900</c:v>
                </c:pt>
                <c:pt idx="550">
                  <c:v>95000</c:v>
                </c:pt>
                <c:pt idx="551">
                  <c:v>95100</c:v>
                </c:pt>
                <c:pt idx="552">
                  <c:v>95200</c:v>
                </c:pt>
                <c:pt idx="553">
                  <c:v>95300</c:v>
                </c:pt>
                <c:pt idx="554">
                  <c:v>95400</c:v>
                </c:pt>
                <c:pt idx="555">
                  <c:v>95500</c:v>
                </c:pt>
                <c:pt idx="556">
                  <c:v>95600</c:v>
                </c:pt>
                <c:pt idx="557">
                  <c:v>95700</c:v>
                </c:pt>
                <c:pt idx="558">
                  <c:v>95800</c:v>
                </c:pt>
                <c:pt idx="559">
                  <c:v>95900</c:v>
                </c:pt>
                <c:pt idx="560">
                  <c:v>96000</c:v>
                </c:pt>
                <c:pt idx="561">
                  <c:v>96100</c:v>
                </c:pt>
                <c:pt idx="562">
                  <c:v>96200</c:v>
                </c:pt>
                <c:pt idx="563">
                  <c:v>96300</c:v>
                </c:pt>
                <c:pt idx="564">
                  <c:v>96400</c:v>
                </c:pt>
                <c:pt idx="565">
                  <c:v>96500</c:v>
                </c:pt>
                <c:pt idx="566">
                  <c:v>96600</c:v>
                </c:pt>
                <c:pt idx="567">
                  <c:v>96700</c:v>
                </c:pt>
                <c:pt idx="568">
                  <c:v>96800</c:v>
                </c:pt>
                <c:pt idx="569">
                  <c:v>96900</c:v>
                </c:pt>
                <c:pt idx="570">
                  <c:v>97000</c:v>
                </c:pt>
                <c:pt idx="571">
                  <c:v>97100</c:v>
                </c:pt>
                <c:pt idx="572">
                  <c:v>97200</c:v>
                </c:pt>
                <c:pt idx="573">
                  <c:v>97300</c:v>
                </c:pt>
                <c:pt idx="574">
                  <c:v>97400</c:v>
                </c:pt>
                <c:pt idx="575">
                  <c:v>97500</c:v>
                </c:pt>
                <c:pt idx="576">
                  <c:v>97600</c:v>
                </c:pt>
                <c:pt idx="577">
                  <c:v>97700</c:v>
                </c:pt>
                <c:pt idx="578">
                  <c:v>97800</c:v>
                </c:pt>
                <c:pt idx="579">
                  <c:v>97900</c:v>
                </c:pt>
                <c:pt idx="580">
                  <c:v>98000</c:v>
                </c:pt>
                <c:pt idx="581">
                  <c:v>98100</c:v>
                </c:pt>
                <c:pt idx="582">
                  <c:v>98200</c:v>
                </c:pt>
                <c:pt idx="583">
                  <c:v>98300</c:v>
                </c:pt>
                <c:pt idx="584">
                  <c:v>98400</c:v>
                </c:pt>
                <c:pt idx="585">
                  <c:v>98500</c:v>
                </c:pt>
                <c:pt idx="586">
                  <c:v>98600</c:v>
                </c:pt>
                <c:pt idx="587">
                  <c:v>98700</c:v>
                </c:pt>
                <c:pt idx="588">
                  <c:v>98800</c:v>
                </c:pt>
                <c:pt idx="589">
                  <c:v>98900</c:v>
                </c:pt>
                <c:pt idx="590">
                  <c:v>99000</c:v>
                </c:pt>
                <c:pt idx="591">
                  <c:v>99100</c:v>
                </c:pt>
                <c:pt idx="592">
                  <c:v>99200</c:v>
                </c:pt>
                <c:pt idx="593">
                  <c:v>99300</c:v>
                </c:pt>
                <c:pt idx="594">
                  <c:v>99400</c:v>
                </c:pt>
                <c:pt idx="595">
                  <c:v>99500</c:v>
                </c:pt>
                <c:pt idx="596">
                  <c:v>99600</c:v>
                </c:pt>
                <c:pt idx="597">
                  <c:v>99700</c:v>
                </c:pt>
                <c:pt idx="598">
                  <c:v>99800</c:v>
                </c:pt>
                <c:pt idx="599">
                  <c:v>99900</c:v>
                </c:pt>
                <c:pt idx="600">
                  <c:v>100000</c:v>
                </c:pt>
                <c:pt idx="601">
                  <c:v>100100</c:v>
                </c:pt>
                <c:pt idx="602">
                  <c:v>100200</c:v>
                </c:pt>
                <c:pt idx="603">
                  <c:v>100300</c:v>
                </c:pt>
                <c:pt idx="604">
                  <c:v>100400</c:v>
                </c:pt>
                <c:pt idx="605">
                  <c:v>100500</c:v>
                </c:pt>
                <c:pt idx="606">
                  <c:v>100600</c:v>
                </c:pt>
                <c:pt idx="607">
                  <c:v>100700</c:v>
                </c:pt>
                <c:pt idx="608">
                  <c:v>100800</c:v>
                </c:pt>
                <c:pt idx="609">
                  <c:v>100900</c:v>
                </c:pt>
                <c:pt idx="610">
                  <c:v>101000</c:v>
                </c:pt>
                <c:pt idx="611">
                  <c:v>101100</c:v>
                </c:pt>
                <c:pt idx="612">
                  <c:v>101200</c:v>
                </c:pt>
                <c:pt idx="613">
                  <c:v>101300</c:v>
                </c:pt>
                <c:pt idx="614">
                  <c:v>101400</c:v>
                </c:pt>
                <c:pt idx="615">
                  <c:v>101500</c:v>
                </c:pt>
                <c:pt idx="616">
                  <c:v>101600</c:v>
                </c:pt>
                <c:pt idx="617">
                  <c:v>101700</c:v>
                </c:pt>
                <c:pt idx="618">
                  <c:v>101800</c:v>
                </c:pt>
                <c:pt idx="619">
                  <c:v>101900</c:v>
                </c:pt>
                <c:pt idx="620">
                  <c:v>102000</c:v>
                </c:pt>
                <c:pt idx="621">
                  <c:v>102100</c:v>
                </c:pt>
                <c:pt idx="622">
                  <c:v>102200</c:v>
                </c:pt>
                <c:pt idx="623">
                  <c:v>102300</c:v>
                </c:pt>
                <c:pt idx="624">
                  <c:v>102400</c:v>
                </c:pt>
                <c:pt idx="625">
                  <c:v>102500</c:v>
                </c:pt>
                <c:pt idx="626">
                  <c:v>102600</c:v>
                </c:pt>
                <c:pt idx="627">
                  <c:v>102700</c:v>
                </c:pt>
                <c:pt idx="628">
                  <c:v>102800</c:v>
                </c:pt>
                <c:pt idx="629">
                  <c:v>102900</c:v>
                </c:pt>
                <c:pt idx="630">
                  <c:v>103000</c:v>
                </c:pt>
                <c:pt idx="631">
                  <c:v>103100</c:v>
                </c:pt>
                <c:pt idx="632">
                  <c:v>103200</c:v>
                </c:pt>
                <c:pt idx="633">
                  <c:v>103300</c:v>
                </c:pt>
                <c:pt idx="634">
                  <c:v>103400</c:v>
                </c:pt>
                <c:pt idx="635">
                  <c:v>103500</c:v>
                </c:pt>
                <c:pt idx="636">
                  <c:v>103600</c:v>
                </c:pt>
                <c:pt idx="637">
                  <c:v>103700</c:v>
                </c:pt>
                <c:pt idx="638">
                  <c:v>103800</c:v>
                </c:pt>
                <c:pt idx="639">
                  <c:v>103900</c:v>
                </c:pt>
                <c:pt idx="640">
                  <c:v>104000</c:v>
                </c:pt>
                <c:pt idx="641">
                  <c:v>104100</c:v>
                </c:pt>
                <c:pt idx="642">
                  <c:v>104200</c:v>
                </c:pt>
                <c:pt idx="643">
                  <c:v>104300</c:v>
                </c:pt>
                <c:pt idx="644">
                  <c:v>104400</c:v>
                </c:pt>
                <c:pt idx="645">
                  <c:v>104500</c:v>
                </c:pt>
                <c:pt idx="646">
                  <c:v>104600</c:v>
                </c:pt>
                <c:pt idx="647">
                  <c:v>104700</c:v>
                </c:pt>
                <c:pt idx="648">
                  <c:v>104800</c:v>
                </c:pt>
                <c:pt idx="649">
                  <c:v>104900</c:v>
                </c:pt>
                <c:pt idx="650">
                  <c:v>105000</c:v>
                </c:pt>
                <c:pt idx="651">
                  <c:v>105100</c:v>
                </c:pt>
                <c:pt idx="652">
                  <c:v>105200</c:v>
                </c:pt>
                <c:pt idx="653">
                  <c:v>105300</c:v>
                </c:pt>
                <c:pt idx="654">
                  <c:v>105400</c:v>
                </c:pt>
                <c:pt idx="655">
                  <c:v>105500</c:v>
                </c:pt>
                <c:pt idx="656">
                  <c:v>105600</c:v>
                </c:pt>
                <c:pt idx="657">
                  <c:v>105700</c:v>
                </c:pt>
                <c:pt idx="658">
                  <c:v>105800</c:v>
                </c:pt>
                <c:pt idx="659">
                  <c:v>105900</c:v>
                </c:pt>
                <c:pt idx="660">
                  <c:v>106000</c:v>
                </c:pt>
                <c:pt idx="661">
                  <c:v>106100</c:v>
                </c:pt>
                <c:pt idx="662">
                  <c:v>106200</c:v>
                </c:pt>
                <c:pt idx="663">
                  <c:v>106300</c:v>
                </c:pt>
                <c:pt idx="664">
                  <c:v>106400</c:v>
                </c:pt>
                <c:pt idx="665">
                  <c:v>106500</c:v>
                </c:pt>
                <c:pt idx="666">
                  <c:v>106600</c:v>
                </c:pt>
                <c:pt idx="667">
                  <c:v>106700</c:v>
                </c:pt>
                <c:pt idx="668">
                  <c:v>106800</c:v>
                </c:pt>
                <c:pt idx="669">
                  <c:v>106900</c:v>
                </c:pt>
                <c:pt idx="670">
                  <c:v>107000</c:v>
                </c:pt>
                <c:pt idx="671">
                  <c:v>107100</c:v>
                </c:pt>
                <c:pt idx="672">
                  <c:v>107200</c:v>
                </c:pt>
                <c:pt idx="673">
                  <c:v>107300</c:v>
                </c:pt>
                <c:pt idx="674">
                  <c:v>107400</c:v>
                </c:pt>
                <c:pt idx="675">
                  <c:v>107500</c:v>
                </c:pt>
                <c:pt idx="676">
                  <c:v>107600</c:v>
                </c:pt>
                <c:pt idx="677">
                  <c:v>107700</c:v>
                </c:pt>
                <c:pt idx="678">
                  <c:v>107800</c:v>
                </c:pt>
                <c:pt idx="679">
                  <c:v>107900</c:v>
                </c:pt>
                <c:pt idx="680">
                  <c:v>108000</c:v>
                </c:pt>
                <c:pt idx="681">
                  <c:v>108100</c:v>
                </c:pt>
                <c:pt idx="682">
                  <c:v>108200</c:v>
                </c:pt>
                <c:pt idx="683">
                  <c:v>108300</c:v>
                </c:pt>
                <c:pt idx="684">
                  <c:v>108400</c:v>
                </c:pt>
                <c:pt idx="685">
                  <c:v>108500</c:v>
                </c:pt>
                <c:pt idx="686">
                  <c:v>108600</c:v>
                </c:pt>
                <c:pt idx="687">
                  <c:v>108700</c:v>
                </c:pt>
                <c:pt idx="688">
                  <c:v>108800</c:v>
                </c:pt>
                <c:pt idx="689">
                  <c:v>108900</c:v>
                </c:pt>
                <c:pt idx="690">
                  <c:v>109000</c:v>
                </c:pt>
                <c:pt idx="691">
                  <c:v>109100</c:v>
                </c:pt>
                <c:pt idx="692">
                  <c:v>109200</c:v>
                </c:pt>
                <c:pt idx="693">
                  <c:v>109300</c:v>
                </c:pt>
                <c:pt idx="694">
                  <c:v>109400</c:v>
                </c:pt>
                <c:pt idx="695">
                  <c:v>109500</c:v>
                </c:pt>
                <c:pt idx="696">
                  <c:v>109600</c:v>
                </c:pt>
                <c:pt idx="697">
                  <c:v>109700</c:v>
                </c:pt>
                <c:pt idx="698">
                  <c:v>109800</c:v>
                </c:pt>
                <c:pt idx="699">
                  <c:v>109900</c:v>
                </c:pt>
                <c:pt idx="700">
                  <c:v>110000</c:v>
                </c:pt>
                <c:pt idx="701">
                  <c:v>110100</c:v>
                </c:pt>
                <c:pt idx="702">
                  <c:v>110200</c:v>
                </c:pt>
                <c:pt idx="703">
                  <c:v>110300</c:v>
                </c:pt>
                <c:pt idx="704">
                  <c:v>110400</c:v>
                </c:pt>
                <c:pt idx="705">
                  <c:v>110500</c:v>
                </c:pt>
                <c:pt idx="706">
                  <c:v>110600</c:v>
                </c:pt>
                <c:pt idx="707">
                  <c:v>110700</c:v>
                </c:pt>
                <c:pt idx="708">
                  <c:v>110800</c:v>
                </c:pt>
                <c:pt idx="709">
                  <c:v>110900</c:v>
                </c:pt>
                <c:pt idx="710">
                  <c:v>111000</c:v>
                </c:pt>
                <c:pt idx="711">
                  <c:v>111100</c:v>
                </c:pt>
                <c:pt idx="712">
                  <c:v>111200</c:v>
                </c:pt>
                <c:pt idx="713">
                  <c:v>111300</c:v>
                </c:pt>
                <c:pt idx="714">
                  <c:v>111400</c:v>
                </c:pt>
                <c:pt idx="715">
                  <c:v>111500</c:v>
                </c:pt>
                <c:pt idx="716">
                  <c:v>111600</c:v>
                </c:pt>
                <c:pt idx="717">
                  <c:v>111700</c:v>
                </c:pt>
                <c:pt idx="718">
                  <c:v>111800</c:v>
                </c:pt>
                <c:pt idx="719">
                  <c:v>111900</c:v>
                </c:pt>
                <c:pt idx="720">
                  <c:v>112000</c:v>
                </c:pt>
                <c:pt idx="721">
                  <c:v>112100</c:v>
                </c:pt>
                <c:pt idx="722">
                  <c:v>112200</c:v>
                </c:pt>
                <c:pt idx="723">
                  <c:v>112300</c:v>
                </c:pt>
                <c:pt idx="724">
                  <c:v>112400</c:v>
                </c:pt>
                <c:pt idx="725">
                  <c:v>112500</c:v>
                </c:pt>
                <c:pt idx="726">
                  <c:v>112600</c:v>
                </c:pt>
                <c:pt idx="727">
                  <c:v>112700</c:v>
                </c:pt>
                <c:pt idx="728">
                  <c:v>112800</c:v>
                </c:pt>
                <c:pt idx="729">
                  <c:v>112900</c:v>
                </c:pt>
                <c:pt idx="730">
                  <c:v>113000</c:v>
                </c:pt>
                <c:pt idx="731">
                  <c:v>113100</c:v>
                </c:pt>
                <c:pt idx="732">
                  <c:v>113200</c:v>
                </c:pt>
                <c:pt idx="733">
                  <c:v>113300</c:v>
                </c:pt>
                <c:pt idx="734">
                  <c:v>113400</c:v>
                </c:pt>
                <c:pt idx="735">
                  <c:v>113500</c:v>
                </c:pt>
                <c:pt idx="736">
                  <c:v>113600</c:v>
                </c:pt>
                <c:pt idx="737">
                  <c:v>113700</c:v>
                </c:pt>
                <c:pt idx="738">
                  <c:v>113800</c:v>
                </c:pt>
                <c:pt idx="739">
                  <c:v>113900</c:v>
                </c:pt>
                <c:pt idx="740">
                  <c:v>114000</c:v>
                </c:pt>
                <c:pt idx="741">
                  <c:v>114100</c:v>
                </c:pt>
                <c:pt idx="742">
                  <c:v>114200</c:v>
                </c:pt>
                <c:pt idx="743">
                  <c:v>114300</c:v>
                </c:pt>
                <c:pt idx="744">
                  <c:v>114400</c:v>
                </c:pt>
                <c:pt idx="745">
                  <c:v>114500</c:v>
                </c:pt>
                <c:pt idx="746">
                  <c:v>114600</c:v>
                </c:pt>
                <c:pt idx="747">
                  <c:v>114700</c:v>
                </c:pt>
                <c:pt idx="748">
                  <c:v>114800</c:v>
                </c:pt>
                <c:pt idx="749">
                  <c:v>114900</c:v>
                </c:pt>
                <c:pt idx="750">
                  <c:v>115000</c:v>
                </c:pt>
                <c:pt idx="751">
                  <c:v>115100</c:v>
                </c:pt>
                <c:pt idx="752">
                  <c:v>115200</c:v>
                </c:pt>
                <c:pt idx="753">
                  <c:v>115300</c:v>
                </c:pt>
                <c:pt idx="754">
                  <c:v>115400</c:v>
                </c:pt>
                <c:pt idx="755">
                  <c:v>115500</c:v>
                </c:pt>
                <c:pt idx="756">
                  <c:v>115600</c:v>
                </c:pt>
                <c:pt idx="757">
                  <c:v>115700</c:v>
                </c:pt>
                <c:pt idx="758">
                  <c:v>115800</c:v>
                </c:pt>
                <c:pt idx="759">
                  <c:v>115900</c:v>
                </c:pt>
                <c:pt idx="760">
                  <c:v>116000</c:v>
                </c:pt>
                <c:pt idx="761">
                  <c:v>116100</c:v>
                </c:pt>
                <c:pt idx="762">
                  <c:v>116200</c:v>
                </c:pt>
                <c:pt idx="763">
                  <c:v>116300</c:v>
                </c:pt>
                <c:pt idx="764">
                  <c:v>116400</c:v>
                </c:pt>
                <c:pt idx="765">
                  <c:v>116500</c:v>
                </c:pt>
                <c:pt idx="766">
                  <c:v>116600</c:v>
                </c:pt>
                <c:pt idx="767">
                  <c:v>116700</c:v>
                </c:pt>
                <c:pt idx="768">
                  <c:v>116800</c:v>
                </c:pt>
                <c:pt idx="769">
                  <c:v>116900</c:v>
                </c:pt>
                <c:pt idx="770">
                  <c:v>117000</c:v>
                </c:pt>
                <c:pt idx="771">
                  <c:v>117100</c:v>
                </c:pt>
                <c:pt idx="772">
                  <c:v>117200</c:v>
                </c:pt>
                <c:pt idx="773">
                  <c:v>117300</c:v>
                </c:pt>
                <c:pt idx="774">
                  <c:v>117400</c:v>
                </c:pt>
                <c:pt idx="775">
                  <c:v>117500</c:v>
                </c:pt>
                <c:pt idx="776">
                  <c:v>117600</c:v>
                </c:pt>
                <c:pt idx="777">
                  <c:v>117700</c:v>
                </c:pt>
                <c:pt idx="778">
                  <c:v>117800</c:v>
                </c:pt>
                <c:pt idx="779">
                  <c:v>117900</c:v>
                </c:pt>
                <c:pt idx="780">
                  <c:v>118000</c:v>
                </c:pt>
                <c:pt idx="781">
                  <c:v>118100</c:v>
                </c:pt>
                <c:pt idx="782">
                  <c:v>118200</c:v>
                </c:pt>
                <c:pt idx="783">
                  <c:v>118300</c:v>
                </c:pt>
                <c:pt idx="784">
                  <c:v>118400</c:v>
                </c:pt>
                <c:pt idx="785">
                  <c:v>118500</c:v>
                </c:pt>
                <c:pt idx="786">
                  <c:v>118600</c:v>
                </c:pt>
                <c:pt idx="787">
                  <c:v>118700</c:v>
                </c:pt>
                <c:pt idx="788">
                  <c:v>118800</c:v>
                </c:pt>
                <c:pt idx="789">
                  <c:v>118900</c:v>
                </c:pt>
                <c:pt idx="790">
                  <c:v>119000</c:v>
                </c:pt>
                <c:pt idx="791">
                  <c:v>119100</c:v>
                </c:pt>
                <c:pt idx="792">
                  <c:v>119200</c:v>
                </c:pt>
                <c:pt idx="793">
                  <c:v>119300</c:v>
                </c:pt>
                <c:pt idx="794">
                  <c:v>119400</c:v>
                </c:pt>
                <c:pt idx="795">
                  <c:v>119500</c:v>
                </c:pt>
                <c:pt idx="796">
                  <c:v>119600</c:v>
                </c:pt>
                <c:pt idx="797">
                  <c:v>119700</c:v>
                </c:pt>
                <c:pt idx="798">
                  <c:v>119800</c:v>
                </c:pt>
                <c:pt idx="799">
                  <c:v>119900</c:v>
                </c:pt>
                <c:pt idx="800">
                  <c:v>120000</c:v>
                </c:pt>
                <c:pt idx="801">
                  <c:v>120100</c:v>
                </c:pt>
                <c:pt idx="802">
                  <c:v>120200</c:v>
                </c:pt>
                <c:pt idx="803">
                  <c:v>120300</c:v>
                </c:pt>
                <c:pt idx="804">
                  <c:v>120400</c:v>
                </c:pt>
                <c:pt idx="805">
                  <c:v>120500</c:v>
                </c:pt>
                <c:pt idx="806">
                  <c:v>120600</c:v>
                </c:pt>
                <c:pt idx="807">
                  <c:v>120700</c:v>
                </c:pt>
                <c:pt idx="808">
                  <c:v>120800</c:v>
                </c:pt>
                <c:pt idx="809">
                  <c:v>120900</c:v>
                </c:pt>
                <c:pt idx="810">
                  <c:v>121000</c:v>
                </c:pt>
                <c:pt idx="811">
                  <c:v>121100</c:v>
                </c:pt>
                <c:pt idx="812">
                  <c:v>121200</c:v>
                </c:pt>
                <c:pt idx="813">
                  <c:v>121300</c:v>
                </c:pt>
                <c:pt idx="814">
                  <c:v>121400</c:v>
                </c:pt>
                <c:pt idx="815">
                  <c:v>121500</c:v>
                </c:pt>
                <c:pt idx="816">
                  <c:v>121600</c:v>
                </c:pt>
                <c:pt idx="817">
                  <c:v>121700</c:v>
                </c:pt>
                <c:pt idx="818">
                  <c:v>121800</c:v>
                </c:pt>
                <c:pt idx="819">
                  <c:v>121900</c:v>
                </c:pt>
                <c:pt idx="820">
                  <c:v>122000</c:v>
                </c:pt>
                <c:pt idx="821">
                  <c:v>122100</c:v>
                </c:pt>
                <c:pt idx="822">
                  <c:v>122200</c:v>
                </c:pt>
                <c:pt idx="823">
                  <c:v>122300</c:v>
                </c:pt>
                <c:pt idx="824">
                  <c:v>122400</c:v>
                </c:pt>
                <c:pt idx="825">
                  <c:v>122500</c:v>
                </c:pt>
                <c:pt idx="826">
                  <c:v>122600</c:v>
                </c:pt>
                <c:pt idx="827">
                  <c:v>122700</c:v>
                </c:pt>
                <c:pt idx="828">
                  <c:v>122800</c:v>
                </c:pt>
                <c:pt idx="829">
                  <c:v>122900</c:v>
                </c:pt>
                <c:pt idx="830">
                  <c:v>123000</c:v>
                </c:pt>
                <c:pt idx="831">
                  <c:v>123100</c:v>
                </c:pt>
                <c:pt idx="832">
                  <c:v>123200</c:v>
                </c:pt>
                <c:pt idx="833">
                  <c:v>123300</c:v>
                </c:pt>
                <c:pt idx="834">
                  <c:v>123400</c:v>
                </c:pt>
                <c:pt idx="835">
                  <c:v>123500</c:v>
                </c:pt>
                <c:pt idx="836">
                  <c:v>123600</c:v>
                </c:pt>
                <c:pt idx="837">
                  <c:v>123700</c:v>
                </c:pt>
                <c:pt idx="838">
                  <c:v>123800</c:v>
                </c:pt>
                <c:pt idx="839">
                  <c:v>123900</c:v>
                </c:pt>
                <c:pt idx="840">
                  <c:v>124000</c:v>
                </c:pt>
                <c:pt idx="841">
                  <c:v>124100</c:v>
                </c:pt>
                <c:pt idx="842">
                  <c:v>124200</c:v>
                </c:pt>
                <c:pt idx="843">
                  <c:v>124300</c:v>
                </c:pt>
                <c:pt idx="844">
                  <c:v>124400</c:v>
                </c:pt>
                <c:pt idx="845">
                  <c:v>124500</c:v>
                </c:pt>
                <c:pt idx="846">
                  <c:v>124600</c:v>
                </c:pt>
                <c:pt idx="847">
                  <c:v>124700</c:v>
                </c:pt>
                <c:pt idx="848">
                  <c:v>124800</c:v>
                </c:pt>
                <c:pt idx="849">
                  <c:v>124900</c:v>
                </c:pt>
                <c:pt idx="850">
                  <c:v>125000</c:v>
                </c:pt>
                <c:pt idx="851">
                  <c:v>125100</c:v>
                </c:pt>
                <c:pt idx="852">
                  <c:v>125200</c:v>
                </c:pt>
                <c:pt idx="853">
                  <c:v>125300</c:v>
                </c:pt>
                <c:pt idx="854">
                  <c:v>125400</c:v>
                </c:pt>
                <c:pt idx="855">
                  <c:v>125500</c:v>
                </c:pt>
                <c:pt idx="856">
                  <c:v>125600</c:v>
                </c:pt>
                <c:pt idx="857">
                  <c:v>125700</c:v>
                </c:pt>
                <c:pt idx="858">
                  <c:v>125800</c:v>
                </c:pt>
                <c:pt idx="859">
                  <c:v>125900</c:v>
                </c:pt>
                <c:pt idx="860">
                  <c:v>126000</c:v>
                </c:pt>
                <c:pt idx="861">
                  <c:v>126100</c:v>
                </c:pt>
                <c:pt idx="862">
                  <c:v>126200</c:v>
                </c:pt>
                <c:pt idx="863">
                  <c:v>126300</c:v>
                </c:pt>
                <c:pt idx="864">
                  <c:v>126400</c:v>
                </c:pt>
                <c:pt idx="865">
                  <c:v>126500</c:v>
                </c:pt>
                <c:pt idx="866">
                  <c:v>126600</c:v>
                </c:pt>
                <c:pt idx="867">
                  <c:v>126700</c:v>
                </c:pt>
                <c:pt idx="868">
                  <c:v>126800</c:v>
                </c:pt>
                <c:pt idx="869">
                  <c:v>126900</c:v>
                </c:pt>
                <c:pt idx="870">
                  <c:v>127000</c:v>
                </c:pt>
                <c:pt idx="871">
                  <c:v>127100</c:v>
                </c:pt>
                <c:pt idx="872">
                  <c:v>127200</c:v>
                </c:pt>
                <c:pt idx="873">
                  <c:v>127300</c:v>
                </c:pt>
                <c:pt idx="874">
                  <c:v>127400</c:v>
                </c:pt>
                <c:pt idx="875">
                  <c:v>127500</c:v>
                </c:pt>
                <c:pt idx="876">
                  <c:v>127600</c:v>
                </c:pt>
                <c:pt idx="877">
                  <c:v>127700</c:v>
                </c:pt>
                <c:pt idx="878">
                  <c:v>127800</c:v>
                </c:pt>
                <c:pt idx="879">
                  <c:v>127900</c:v>
                </c:pt>
                <c:pt idx="880">
                  <c:v>128000</c:v>
                </c:pt>
                <c:pt idx="881">
                  <c:v>128100</c:v>
                </c:pt>
                <c:pt idx="882">
                  <c:v>128200</c:v>
                </c:pt>
                <c:pt idx="883">
                  <c:v>128300</c:v>
                </c:pt>
                <c:pt idx="884">
                  <c:v>128400</c:v>
                </c:pt>
                <c:pt idx="885">
                  <c:v>128500</c:v>
                </c:pt>
                <c:pt idx="886">
                  <c:v>128600</c:v>
                </c:pt>
                <c:pt idx="887">
                  <c:v>128700</c:v>
                </c:pt>
                <c:pt idx="888">
                  <c:v>128800</c:v>
                </c:pt>
                <c:pt idx="889">
                  <c:v>128900</c:v>
                </c:pt>
                <c:pt idx="890">
                  <c:v>129000</c:v>
                </c:pt>
                <c:pt idx="891">
                  <c:v>129100</c:v>
                </c:pt>
                <c:pt idx="892">
                  <c:v>129200</c:v>
                </c:pt>
                <c:pt idx="893">
                  <c:v>129300</c:v>
                </c:pt>
                <c:pt idx="894">
                  <c:v>129400</c:v>
                </c:pt>
                <c:pt idx="895">
                  <c:v>129500</c:v>
                </c:pt>
                <c:pt idx="896">
                  <c:v>129600</c:v>
                </c:pt>
                <c:pt idx="897">
                  <c:v>129700</c:v>
                </c:pt>
                <c:pt idx="898">
                  <c:v>129800</c:v>
                </c:pt>
                <c:pt idx="899">
                  <c:v>129900</c:v>
                </c:pt>
                <c:pt idx="900">
                  <c:v>130000</c:v>
                </c:pt>
                <c:pt idx="901">
                  <c:v>130100</c:v>
                </c:pt>
                <c:pt idx="902">
                  <c:v>130200</c:v>
                </c:pt>
                <c:pt idx="903">
                  <c:v>130300</c:v>
                </c:pt>
                <c:pt idx="904">
                  <c:v>130400</c:v>
                </c:pt>
                <c:pt idx="905">
                  <c:v>130500</c:v>
                </c:pt>
                <c:pt idx="906">
                  <c:v>130600</c:v>
                </c:pt>
                <c:pt idx="907">
                  <c:v>130700</c:v>
                </c:pt>
                <c:pt idx="908">
                  <c:v>130800</c:v>
                </c:pt>
                <c:pt idx="909">
                  <c:v>130900</c:v>
                </c:pt>
                <c:pt idx="910">
                  <c:v>131000</c:v>
                </c:pt>
                <c:pt idx="911">
                  <c:v>131100</c:v>
                </c:pt>
                <c:pt idx="912">
                  <c:v>131200</c:v>
                </c:pt>
                <c:pt idx="913">
                  <c:v>131300</c:v>
                </c:pt>
                <c:pt idx="914">
                  <c:v>131400</c:v>
                </c:pt>
                <c:pt idx="915">
                  <c:v>131500</c:v>
                </c:pt>
                <c:pt idx="916">
                  <c:v>131600</c:v>
                </c:pt>
                <c:pt idx="917">
                  <c:v>131700</c:v>
                </c:pt>
                <c:pt idx="918">
                  <c:v>131800</c:v>
                </c:pt>
                <c:pt idx="919">
                  <c:v>131900</c:v>
                </c:pt>
                <c:pt idx="920">
                  <c:v>132000</c:v>
                </c:pt>
                <c:pt idx="921">
                  <c:v>132100</c:v>
                </c:pt>
                <c:pt idx="922">
                  <c:v>132200</c:v>
                </c:pt>
                <c:pt idx="923">
                  <c:v>132300</c:v>
                </c:pt>
                <c:pt idx="924">
                  <c:v>132400</c:v>
                </c:pt>
                <c:pt idx="925">
                  <c:v>132500</c:v>
                </c:pt>
                <c:pt idx="926">
                  <c:v>132600</c:v>
                </c:pt>
                <c:pt idx="927">
                  <c:v>132700</c:v>
                </c:pt>
                <c:pt idx="928">
                  <c:v>132800</c:v>
                </c:pt>
                <c:pt idx="929">
                  <c:v>132900</c:v>
                </c:pt>
                <c:pt idx="930">
                  <c:v>133000</c:v>
                </c:pt>
                <c:pt idx="931">
                  <c:v>133100</c:v>
                </c:pt>
                <c:pt idx="932">
                  <c:v>133200</c:v>
                </c:pt>
                <c:pt idx="933">
                  <c:v>133300</c:v>
                </c:pt>
                <c:pt idx="934">
                  <c:v>133400</c:v>
                </c:pt>
                <c:pt idx="935">
                  <c:v>133500</c:v>
                </c:pt>
                <c:pt idx="936">
                  <c:v>133600</c:v>
                </c:pt>
                <c:pt idx="937">
                  <c:v>133700</c:v>
                </c:pt>
                <c:pt idx="938">
                  <c:v>133800</c:v>
                </c:pt>
                <c:pt idx="939">
                  <c:v>133900</c:v>
                </c:pt>
                <c:pt idx="940">
                  <c:v>134000</c:v>
                </c:pt>
                <c:pt idx="941">
                  <c:v>134100</c:v>
                </c:pt>
                <c:pt idx="942">
                  <c:v>134200</c:v>
                </c:pt>
                <c:pt idx="943">
                  <c:v>134300</c:v>
                </c:pt>
                <c:pt idx="944">
                  <c:v>134400</c:v>
                </c:pt>
                <c:pt idx="945">
                  <c:v>134500</c:v>
                </c:pt>
                <c:pt idx="946">
                  <c:v>134600</c:v>
                </c:pt>
                <c:pt idx="947">
                  <c:v>134700</c:v>
                </c:pt>
                <c:pt idx="948">
                  <c:v>134800</c:v>
                </c:pt>
                <c:pt idx="949">
                  <c:v>134900</c:v>
                </c:pt>
                <c:pt idx="950">
                  <c:v>135000</c:v>
                </c:pt>
                <c:pt idx="951">
                  <c:v>135100</c:v>
                </c:pt>
                <c:pt idx="952">
                  <c:v>135200</c:v>
                </c:pt>
                <c:pt idx="953">
                  <c:v>135300</c:v>
                </c:pt>
                <c:pt idx="954">
                  <c:v>135400</c:v>
                </c:pt>
                <c:pt idx="955">
                  <c:v>135500</c:v>
                </c:pt>
                <c:pt idx="956">
                  <c:v>135600</c:v>
                </c:pt>
                <c:pt idx="957">
                  <c:v>135700</c:v>
                </c:pt>
                <c:pt idx="958">
                  <c:v>135800</c:v>
                </c:pt>
                <c:pt idx="959">
                  <c:v>135900</c:v>
                </c:pt>
                <c:pt idx="960">
                  <c:v>136000</c:v>
                </c:pt>
                <c:pt idx="961">
                  <c:v>136100</c:v>
                </c:pt>
                <c:pt idx="962">
                  <c:v>136200</c:v>
                </c:pt>
                <c:pt idx="963">
                  <c:v>136300</c:v>
                </c:pt>
                <c:pt idx="964">
                  <c:v>136400</c:v>
                </c:pt>
                <c:pt idx="965">
                  <c:v>136500</c:v>
                </c:pt>
                <c:pt idx="966">
                  <c:v>136600</c:v>
                </c:pt>
                <c:pt idx="967">
                  <c:v>136700</c:v>
                </c:pt>
                <c:pt idx="968">
                  <c:v>136800</c:v>
                </c:pt>
                <c:pt idx="969">
                  <c:v>136900</c:v>
                </c:pt>
                <c:pt idx="970">
                  <c:v>137000</c:v>
                </c:pt>
                <c:pt idx="971">
                  <c:v>137100</c:v>
                </c:pt>
                <c:pt idx="972">
                  <c:v>137200</c:v>
                </c:pt>
                <c:pt idx="973">
                  <c:v>137300</c:v>
                </c:pt>
                <c:pt idx="974">
                  <c:v>137400</c:v>
                </c:pt>
                <c:pt idx="975">
                  <c:v>137500</c:v>
                </c:pt>
                <c:pt idx="976">
                  <c:v>137600</c:v>
                </c:pt>
                <c:pt idx="977">
                  <c:v>137700</c:v>
                </c:pt>
                <c:pt idx="978">
                  <c:v>137800</c:v>
                </c:pt>
                <c:pt idx="979">
                  <c:v>137900</c:v>
                </c:pt>
                <c:pt idx="980">
                  <c:v>138000</c:v>
                </c:pt>
                <c:pt idx="981">
                  <c:v>138100</c:v>
                </c:pt>
                <c:pt idx="982">
                  <c:v>138200</c:v>
                </c:pt>
                <c:pt idx="983">
                  <c:v>138300</c:v>
                </c:pt>
                <c:pt idx="984">
                  <c:v>138400</c:v>
                </c:pt>
                <c:pt idx="985">
                  <c:v>138500</c:v>
                </c:pt>
                <c:pt idx="986">
                  <c:v>138600</c:v>
                </c:pt>
                <c:pt idx="987">
                  <c:v>138700</c:v>
                </c:pt>
                <c:pt idx="988">
                  <c:v>138800</c:v>
                </c:pt>
                <c:pt idx="989">
                  <c:v>138900</c:v>
                </c:pt>
                <c:pt idx="990">
                  <c:v>139000</c:v>
                </c:pt>
                <c:pt idx="991">
                  <c:v>139100</c:v>
                </c:pt>
                <c:pt idx="992">
                  <c:v>139200</c:v>
                </c:pt>
                <c:pt idx="993">
                  <c:v>139300</c:v>
                </c:pt>
                <c:pt idx="994">
                  <c:v>139400</c:v>
                </c:pt>
                <c:pt idx="995">
                  <c:v>139500</c:v>
                </c:pt>
                <c:pt idx="996">
                  <c:v>139600</c:v>
                </c:pt>
                <c:pt idx="997">
                  <c:v>139700</c:v>
                </c:pt>
                <c:pt idx="998">
                  <c:v>139800</c:v>
                </c:pt>
                <c:pt idx="999">
                  <c:v>139900</c:v>
                </c:pt>
                <c:pt idx="1000">
                  <c:v>140000</c:v>
                </c:pt>
                <c:pt idx="1001">
                  <c:v>140100</c:v>
                </c:pt>
                <c:pt idx="1002">
                  <c:v>140200</c:v>
                </c:pt>
                <c:pt idx="1003">
                  <c:v>140300</c:v>
                </c:pt>
                <c:pt idx="1004">
                  <c:v>140400</c:v>
                </c:pt>
                <c:pt idx="1005">
                  <c:v>140500</c:v>
                </c:pt>
                <c:pt idx="1006">
                  <c:v>140600</c:v>
                </c:pt>
                <c:pt idx="1007">
                  <c:v>140700</c:v>
                </c:pt>
                <c:pt idx="1008">
                  <c:v>140800</c:v>
                </c:pt>
                <c:pt idx="1009">
                  <c:v>140900</c:v>
                </c:pt>
                <c:pt idx="1010">
                  <c:v>141000</c:v>
                </c:pt>
                <c:pt idx="1011">
                  <c:v>141100</c:v>
                </c:pt>
                <c:pt idx="1012">
                  <c:v>141200</c:v>
                </c:pt>
                <c:pt idx="1013">
                  <c:v>141300</c:v>
                </c:pt>
                <c:pt idx="1014">
                  <c:v>141400</c:v>
                </c:pt>
                <c:pt idx="1015">
                  <c:v>141500</c:v>
                </c:pt>
                <c:pt idx="1016">
                  <c:v>141600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val>
            <c:numRef>
              <c:f>完成工事高と点数!$C$3:$C$1019</c:f>
              <c:numCache>
                <c:formatCode>General</c:formatCode>
                <c:ptCount val="1017"/>
                <c:pt idx="0">
                  <c:v>626</c:v>
                </c:pt>
                <c:pt idx="1">
                  <c:v>626</c:v>
                </c:pt>
                <c:pt idx="2">
                  <c:v>626</c:v>
                </c:pt>
                <c:pt idx="3">
                  <c:v>626</c:v>
                </c:pt>
                <c:pt idx="4">
                  <c:v>626</c:v>
                </c:pt>
                <c:pt idx="5">
                  <c:v>626</c:v>
                </c:pt>
                <c:pt idx="6">
                  <c:v>627</c:v>
                </c:pt>
                <c:pt idx="7">
                  <c:v>627</c:v>
                </c:pt>
                <c:pt idx="8">
                  <c:v>627</c:v>
                </c:pt>
                <c:pt idx="9">
                  <c:v>627</c:v>
                </c:pt>
                <c:pt idx="10">
                  <c:v>627</c:v>
                </c:pt>
                <c:pt idx="11">
                  <c:v>628</c:v>
                </c:pt>
                <c:pt idx="12">
                  <c:v>628</c:v>
                </c:pt>
                <c:pt idx="13">
                  <c:v>628</c:v>
                </c:pt>
                <c:pt idx="14">
                  <c:v>628</c:v>
                </c:pt>
                <c:pt idx="15">
                  <c:v>628</c:v>
                </c:pt>
                <c:pt idx="16">
                  <c:v>629</c:v>
                </c:pt>
                <c:pt idx="17">
                  <c:v>629</c:v>
                </c:pt>
                <c:pt idx="18">
                  <c:v>629</c:v>
                </c:pt>
                <c:pt idx="19">
                  <c:v>629</c:v>
                </c:pt>
                <c:pt idx="20">
                  <c:v>629</c:v>
                </c:pt>
                <c:pt idx="21">
                  <c:v>629</c:v>
                </c:pt>
                <c:pt idx="22">
                  <c:v>630</c:v>
                </c:pt>
                <c:pt idx="23">
                  <c:v>630</c:v>
                </c:pt>
                <c:pt idx="24">
                  <c:v>630</c:v>
                </c:pt>
                <c:pt idx="25">
                  <c:v>630</c:v>
                </c:pt>
                <c:pt idx="26">
                  <c:v>630</c:v>
                </c:pt>
                <c:pt idx="27">
                  <c:v>631</c:v>
                </c:pt>
                <c:pt idx="28">
                  <c:v>631</c:v>
                </c:pt>
                <c:pt idx="29">
                  <c:v>631</c:v>
                </c:pt>
                <c:pt idx="30">
                  <c:v>631</c:v>
                </c:pt>
                <c:pt idx="31">
                  <c:v>631</c:v>
                </c:pt>
                <c:pt idx="32">
                  <c:v>632</c:v>
                </c:pt>
                <c:pt idx="33">
                  <c:v>632</c:v>
                </c:pt>
                <c:pt idx="34">
                  <c:v>632</c:v>
                </c:pt>
                <c:pt idx="35">
                  <c:v>632</c:v>
                </c:pt>
                <c:pt idx="36">
                  <c:v>632</c:v>
                </c:pt>
                <c:pt idx="37">
                  <c:v>633</c:v>
                </c:pt>
                <c:pt idx="38">
                  <c:v>633</c:v>
                </c:pt>
                <c:pt idx="39">
                  <c:v>633</c:v>
                </c:pt>
                <c:pt idx="40">
                  <c:v>633</c:v>
                </c:pt>
                <c:pt idx="41">
                  <c:v>633</c:v>
                </c:pt>
                <c:pt idx="42">
                  <c:v>633</c:v>
                </c:pt>
                <c:pt idx="43">
                  <c:v>634</c:v>
                </c:pt>
                <c:pt idx="44">
                  <c:v>634</c:v>
                </c:pt>
                <c:pt idx="45">
                  <c:v>634</c:v>
                </c:pt>
                <c:pt idx="46">
                  <c:v>634</c:v>
                </c:pt>
                <c:pt idx="47">
                  <c:v>634</c:v>
                </c:pt>
                <c:pt idx="48">
                  <c:v>635</c:v>
                </c:pt>
                <c:pt idx="49">
                  <c:v>635</c:v>
                </c:pt>
                <c:pt idx="50">
                  <c:v>635</c:v>
                </c:pt>
                <c:pt idx="51">
                  <c:v>635</c:v>
                </c:pt>
                <c:pt idx="52">
                  <c:v>635</c:v>
                </c:pt>
                <c:pt idx="53">
                  <c:v>636</c:v>
                </c:pt>
                <c:pt idx="54">
                  <c:v>636</c:v>
                </c:pt>
                <c:pt idx="55">
                  <c:v>636</c:v>
                </c:pt>
                <c:pt idx="56">
                  <c:v>636</c:v>
                </c:pt>
                <c:pt idx="57">
                  <c:v>636</c:v>
                </c:pt>
                <c:pt idx="58">
                  <c:v>637</c:v>
                </c:pt>
                <c:pt idx="59">
                  <c:v>637</c:v>
                </c:pt>
                <c:pt idx="60">
                  <c:v>637</c:v>
                </c:pt>
                <c:pt idx="61">
                  <c:v>637</c:v>
                </c:pt>
                <c:pt idx="62">
                  <c:v>637</c:v>
                </c:pt>
                <c:pt idx="63">
                  <c:v>637</c:v>
                </c:pt>
                <c:pt idx="64">
                  <c:v>638</c:v>
                </c:pt>
                <c:pt idx="65">
                  <c:v>638</c:v>
                </c:pt>
                <c:pt idx="66">
                  <c:v>638</c:v>
                </c:pt>
                <c:pt idx="67">
                  <c:v>638</c:v>
                </c:pt>
                <c:pt idx="68">
                  <c:v>638</c:v>
                </c:pt>
                <c:pt idx="69">
                  <c:v>639</c:v>
                </c:pt>
                <c:pt idx="70">
                  <c:v>639</c:v>
                </c:pt>
                <c:pt idx="71">
                  <c:v>639</c:v>
                </c:pt>
                <c:pt idx="72">
                  <c:v>639</c:v>
                </c:pt>
                <c:pt idx="73">
                  <c:v>639</c:v>
                </c:pt>
                <c:pt idx="74">
                  <c:v>640</c:v>
                </c:pt>
                <c:pt idx="75">
                  <c:v>640</c:v>
                </c:pt>
                <c:pt idx="76">
                  <c:v>640</c:v>
                </c:pt>
                <c:pt idx="77">
                  <c:v>640</c:v>
                </c:pt>
                <c:pt idx="78">
                  <c:v>640</c:v>
                </c:pt>
                <c:pt idx="79">
                  <c:v>641</c:v>
                </c:pt>
                <c:pt idx="80">
                  <c:v>641</c:v>
                </c:pt>
                <c:pt idx="81">
                  <c:v>641</c:v>
                </c:pt>
                <c:pt idx="82">
                  <c:v>641</c:v>
                </c:pt>
                <c:pt idx="83">
                  <c:v>641</c:v>
                </c:pt>
                <c:pt idx="84">
                  <c:v>641</c:v>
                </c:pt>
                <c:pt idx="85">
                  <c:v>642</c:v>
                </c:pt>
                <c:pt idx="86">
                  <c:v>642</c:v>
                </c:pt>
                <c:pt idx="87">
                  <c:v>642</c:v>
                </c:pt>
                <c:pt idx="88">
                  <c:v>642</c:v>
                </c:pt>
                <c:pt idx="89">
                  <c:v>642</c:v>
                </c:pt>
                <c:pt idx="90">
                  <c:v>643</c:v>
                </c:pt>
                <c:pt idx="91">
                  <c:v>643</c:v>
                </c:pt>
                <c:pt idx="92">
                  <c:v>643</c:v>
                </c:pt>
                <c:pt idx="93">
                  <c:v>643</c:v>
                </c:pt>
                <c:pt idx="94">
                  <c:v>643</c:v>
                </c:pt>
                <c:pt idx="95">
                  <c:v>644</c:v>
                </c:pt>
                <c:pt idx="96">
                  <c:v>644</c:v>
                </c:pt>
                <c:pt idx="97">
                  <c:v>644</c:v>
                </c:pt>
                <c:pt idx="98">
                  <c:v>644</c:v>
                </c:pt>
                <c:pt idx="99">
                  <c:v>644</c:v>
                </c:pt>
                <c:pt idx="100">
                  <c:v>645</c:v>
                </c:pt>
                <c:pt idx="101">
                  <c:v>645</c:v>
                </c:pt>
                <c:pt idx="102">
                  <c:v>645</c:v>
                </c:pt>
                <c:pt idx="103">
                  <c:v>645</c:v>
                </c:pt>
                <c:pt idx="104">
                  <c:v>645</c:v>
                </c:pt>
                <c:pt idx="105">
                  <c:v>645</c:v>
                </c:pt>
                <c:pt idx="106">
                  <c:v>645</c:v>
                </c:pt>
                <c:pt idx="107">
                  <c:v>646</c:v>
                </c:pt>
                <c:pt idx="108">
                  <c:v>646</c:v>
                </c:pt>
                <c:pt idx="109">
                  <c:v>646</c:v>
                </c:pt>
                <c:pt idx="110">
                  <c:v>646</c:v>
                </c:pt>
                <c:pt idx="111">
                  <c:v>646</c:v>
                </c:pt>
                <c:pt idx="112">
                  <c:v>646</c:v>
                </c:pt>
                <c:pt idx="113">
                  <c:v>647</c:v>
                </c:pt>
                <c:pt idx="114">
                  <c:v>647</c:v>
                </c:pt>
                <c:pt idx="115">
                  <c:v>647</c:v>
                </c:pt>
                <c:pt idx="116">
                  <c:v>647</c:v>
                </c:pt>
                <c:pt idx="117">
                  <c:v>647</c:v>
                </c:pt>
                <c:pt idx="118">
                  <c:v>647</c:v>
                </c:pt>
                <c:pt idx="119">
                  <c:v>648</c:v>
                </c:pt>
                <c:pt idx="120">
                  <c:v>648</c:v>
                </c:pt>
                <c:pt idx="121">
                  <c:v>648</c:v>
                </c:pt>
                <c:pt idx="122">
                  <c:v>648</c:v>
                </c:pt>
                <c:pt idx="123">
                  <c:v>648</c:v>
                </c:pt>
                <c:pt idx="124">
                  <c:v>648</c:v>
                </c:pt>
                <c:pt idx="125">
                  <c:v>649</c:v>
                </c:pt>
                <c:pt idx="126">
                  <c:v>649</c:v>
                </c:pt>
                <c:pt idx="127">
                  <c:v>649</c:v>
                </c:pt>
                <c:pt idx="128">
                  <c:v>649</c:v>
                </c:pt>
                <c:pt idx="129">
                  <c:v>649</c:v>
                </c:pt>
                <c:pt idx="130">
                  <c:v>649</c:v>
                </c:pt>
                <c:pt idx="131">
                  <c:v>649</c:v>
                </c:pt>
                <c:pt idx="132">
                  <c:v>650</c:v>
                </c:pt>
                <c:pt idx="133">
                  <c:v>650</c:v>
                </c:pt>
                <c:pt idx="134">
                  <c:v>650</c:v>
                </c:pt>
                <c:pt idx="135">
                  <c:v>650</c:v>
                </c:pt>
                <c:pt idx="136">
                  <c:v>650</c:v>
                </c:pt>
                <c:pt idx="137">
                  <c:v>650</c:v>
                </c:pt>
                <c:pt idx="138">
                  <c:v>651</c:v>
                </c:pt>
                <c:pt idx="139">
                  <c:v>651</c:v>
                </c:pt>
                <c:pt idx="140">
                  <c:v>651</c:v>
                </c:pt>
                <c:pt idx="141">
                  <c:v>651</c:v>
                </c:pt>
                <c:pt idx="142">
                  <c:v>651</c:v>
                </c:pt>
                <c:pt idx="143">
                  <c:v>651</c:v>
                </c:pt>
                <c:pt idx="144">
                  <c:v>652</c:v>
                </c:pt>
                <c:pt idx="145">
                  <c:v>652</c:v>
                </c:pt>
                <c:pt idx="146">
                  <c:v>652</c:v>
                </c:pt>
                <c:pt idx="147">
                  <c:v>652</c:v>
                </c:pt>
                <c:pt idx="148">
                  <c:v>652</c:v>
                </c:pt>
                <c:pt idx="149">
                  <c:v>652</c:v>
                </c:pt>
                <c:pt idx="150">
                  <c:v>653</c:v>
                </c:pt>
                <c:pt idx="151">
                  <c:v>653</c:v>
                </c:pt>
                <c:pt idx="152">
                  <c:v>653</c:v>
                </c:pt>
                <c:pt idx="153">
                  <c:v>653</c:v>
                </c:pt>
                <c:pt idx="154">
                  <c:v>653</c:v>
                </c:pt>
                <c:pt idx="155">
                  <c:v>653</c:v>
                </c:pt>
                <c:pt idx="156">
                  <c:v>653</c:v>
                </c:pt>
                <c:pt idx="157">
                  <c:v>654</c:v>
                </c:pt>
                <c:pt idx="158">
                  <c:v>654</c:v>
                </c:pt>
                <c:pt idx="159">
                  <c:v>654</c:v>
                </c:pt>
                <c:pt idx="160">
                  <c:v>654</c:v>
                </c:pt>
                <c:pt idx="161">
                  <c:v>654</c:v>
                </c:pt>
                <c:pt idx="162">
                  <c:v>654</c:v>
                </c:pt>
                <c:pt idx="163">
                  <c:v>655</c:v>
                </c:pt>
                <c:pt idx="164">
                  <c:v>655</c:v>
                </c:pt>
                <c:pt idx="165">
                  <c:v>655</c:v>
                </c:pt>
                <c:pt idx="166">
                  <c:v>655</c:v>
                </c:pt>
                <c:pt idx="167">
                  <c:v>655</c:v>
                </c:pt>
                <c:pt idx="168">
                  <c:v>655</c:v>
                </c:pt>
                <c:pt idx="169">
                  <c:v>656</c:v>
                </c:pt>
                <c:pt idx="170">
                  <c:v>656</c:v>
                </c:pt>
                <c:pt idx="171">
                  <c:v>656</c:v>
                </c:pt>
                <c:pt idx="172">
                  <c:v>656</c:v>
                </c:pt>
                <c:pt idx="173">
                  <c:v>656</c:v>
                </c:pt>
                <c:pt idx="174">
                  <c:v>656</c:v>
                </c:pt>
                <c:pt idx="175">
                  <c:v>657</c:v>
                </c:pt>
                <c:pt idx="176">
                  <c:v>657</c:v>
                </c:pt>
                <c:pt idx="177">
                  <c:v>657</c:v>
                </c:pt>
                <c:pt idx="178">
                  <c:v>657</c:v>
                </c:pt>
                <c:pt idx="179">
                  <c:v>657</c:v>
                </c:pt>
                <c:pt idx="180">
                  <c:v>657</c:v>
                </c:pt>
                <c:pt idx="181">
                  <c:v>657</c:v>
                </c:pt>
                <c:pt idx="182">
                  <c:v>658</c:v>
                </c:pt>
                <c:pt idx="183">
                  <c:v>658</c:v>
                </c:pt>
                <c:pt idx="184">
                  <c:v>658</c:v>
                </c:pt>
                <c:pt idx="185">
                  <c:v>658</c:v>
                </c:pt>
                <c:pt idx="186">
                  <c:v>658</c:v>
                </c:pt>
                <c:pt idx="187">
                  <c:v>658</c:v>
                </c:pt>
                <c:pt idx="188">
                  <c:v>659</c:v>
                </c:pt>
                <c:pt idx="189">
                  <c:v>659</c:v>
                </c:pt>
                <c:pt idx="190">
                  <c:v>659</c:v>
                </c:pt>
                <c:pt idx="191">
                  <c:v>659</c:v>
                </c:pt>
                <c:pt idx="192">
                  <c:v>659</c:v>
                </c:pt>
                <c:pt idx="193">
                  <c:v>659</c:v>
                </c:pt>
                <c:pt idx="194">
                  <c:v>660</c:v>
                </c:pt>
                <c:pt idx="195">
                  <c:v>660</c:v>
                </c:pt>
                <c:pt idx="196">
                  <c:v>660</c:v>
                </c:pt>
                <c:pt idx="197">
                  <c:v>660</c:v>
                </c:pt>
                <c:pt idx="198">
                  <c:v>660</c:v>
                </c:pt>
                <c:pt idx="199">
                  <c:v>660</c:v>
                </c:pt>
                <c:pt idx="200">
                  <c:v>661</c:v>
                </c:pt>
                <c:pt idx="201">
                  <c:v>661</c:v>
                </c:pt>
                <c:pt idx="202">
                  <c:v>661</c:v>
                </c:pt>
                <c:pt idx="203">
                  <c:v>661</c:v>
                </c:pt>
                <c:pt idx="204">
                  <c:v>661</c:v>
                </c:pt>
                <c:pt idx="205">
                  <c:v>661</c:v>
                </c:pt>
                <c:pt idx="206">
                  <c:v>661</c:v>
                </c:pt>
                <c:pt idx="207">
                  <c:v>661</c:v>
                </c:pt>
                <c:pt idx="208">
                  <c:v>662</c:v>
                </c:pt>
                <c:pt idx="209">
                  <c:v>662</c:v>
                </c:pt>
                <c:pt idx="210">
                  <c:v>662</c:v>
                </c:pt>
                <c:pt idx="211">
                  <c:v>662</c:v>
                </c:pt>
                <c:pt idx="212">
                  <c:v>662</c:v>
                </c:pt>
                <c:pt idx="213">
                  <c:v>662</c:v>
                </c:pt>
                <c:pt idx="214">
                  <c:v>662</c:v>
                </c:pt>
                <c:pt idx="215">
                  <c:v>663</c:v>
                </c:pt>
                <c:pt idx="216">
                  <c:v>663</c:v>
                </c:pt>
                <c:pt idx="217">
                  <c:v>663</c:v>
                </c:pt>
                <c:pt idx="218">
                  <c:v>663</c:v>
                </c:pt>
                <c:pt idx="219">
                  <c:v>663</c:v>
                </c:pt>
                <c:pt idx="220">
                  <c:v>663</c:v>
                </c:pt>
                <c:pt idx="221">
                  <c:v>663</c:v>
                </c:pt>
                <c:pt idx="222">
                  <c:v>664</c:v>
                </c:pt>
                <c:pt idx="223">
                  <c:v>664</c:v>
                </c:pt>
                <c:pt idx="224">
                  <c:v>664</c:v>
                </c:pt>
                <c:pt idx="225">
                  <c:v>664</c:v>
                </c:pt>
                <c:pt idx="226">
                  <c:v>664</c:v>
                </c:pt>
                <c:pt idx="227">
                  <c:v>664</c:v>
                </c:pt>
                <c:pt idx="228">
                  <c:v>664</c:v>
                </c:pt>
                <c:pt idx="229">
                  <c:v>665</c:v>
                </c:pt>
                <c:pt idx="230">
                  <c:v>665</c:v>
                </c:pt>
                <c:pt idx="231">
                  <c:v>665</c:v>
                </c:pt>
                <c:pt idx="232">
                  <c:v>665</c:v>
                </c:pt>
                <c:pt idx="233">
                  <c:v>665</c:v>
                </c:pt>
                <c:pt idx="234">
                  <c:v>665</c:v>
                </c:pt>
                <c:pt idx="235">
                  <c:v>665</c:v>
                </c:pt>
                <c:pt idx="236">
                  <c:v>666</c:v>
                </c:pt>
                <c:pt idx="237">
                  <c:v>666</c:v>
                </c:pt>
                <c:pt idx="238">
                  <c:v>666</c:v>
                </c:pt>
                <c:pt idx="239">
                  <c:v>666</c:v>
                </c:pt>
                <c:pt idx="240">
                  <c:v>666</c:v>
                </c:pt>
                <c:pt idx="241">
                  <c:v>666</c:v>
                </c:pt>
                <c:pt idx="242">
                  <c:v>666</c:v>
                </c:pt>
                <c:pt idx="243">
                  <c:v>667</c:v>
                </c:pt>
                <c:pt idx="244">
                  <c:v>667</c:v>
                </c:pt>
                <c:pt idx="245">
                  <c:v>667</c:v>
                </c:pt>
                <c:pt idx="246">
                  <c:v>667</c:v>
                </c:pt>
                <c:pt idx="247">
                  <c:v>667</c:v>
                </c:pt>
                <c:pt idx="248">
                  <c:v>667</c:v>
                </c:pt>
                <c:pt idx="249">
                  <c:v>667</c:v>
                </c:pt>
                <c:pt idx="250">
                  <c:v>668</c:v>
                </c:pt>
                <c:pt idx="251">
                  <c:v>668</c:v>
                </c:pt>
                <c:pt idx="252">
                  <c:v>668</c:v>
                </c:pt>
                <c:pt idx="253">
                  <c:v>668</c:v>
                </c:pt>
                <c:pt idx="254">
                  <c:v>668</c:v>
                </c:pt>
                <c:pt idx="255">
                  <c:v>668</c:v>
                </c:pt>
                <c:pt idx="256">
                  <c:v>668</c:v>
                </c:pt>
                <c:pt idx="257">
                  <c:v>668</c:v>
                </c:pt>
                <c:pt idx="258">
                  <c:v>669</c:v>
                </c:pt>
                <c:pt idx="259">
                  <c:v>669</c:v>
                </c:pt>
                <c:pt idx="260">
                  <c:v>669</c:v>
                </c:pt>
                <c:pt idx="261">
                  <c:v>669</c:v>
                </c:pt>
                <c:pt idx="262">
                  <c:v>669</c:v>
                </c:pt>
                <c:pt idx="263">
                  <c:v>669</c:v>
                </c:pt>
                <c:pt idx="264">
                  <c:v>669</c:v>
                </c:pt>
                <c:pt idx="265">
                  <c:v>670</c:v>
                </c:pt>
                <c:pt idx="266">
                  <c:v>670</c:v>
                </c:pt>
                <c:pt idx="267">
                  <c:v>670</c:v>
                </c:pt>
                <c:pt idx="268">
                  <c:v>670</c:v>
                </c:pt>
                <c:pt idx="269">
                  <c:v>670</c:v>
                </c:pt>
                <c:pt idx="270">
                  <c:v>670</c:v>
                </c:pt>
                <c:pt idx="271">
                  <c:v>670</c:v>
                </c:pt>
                <c:pt idx="272">
                  <c:v>671</c:v>
                </c:pt>
                <c:pt idx="273">
                  <c:v>671</c:v>
                </c:pt>
                <c:pt idx="274">
                  <c:v>671</c:v>
                </c:pt>
                <c:pt idx="275">
                  <c:v>671</c:v>
                </c:pt>
                <c:pt idx="276">
                  <c:v>671</c:v>
                </c:pt>
                <c:pt idx="277">
                  <c:v>671</c:v>
                </c:pt>
                <c:pt idx="278">
                  <c:v>671</c:v>
                </c:pt>
                <c:pt idx="279">
                  <c:v>672</c:v>
                </c:pt>
                <c:pt idx="280">
                  <c:v>672</c:v>
                </c:pt>
                <c:pt idx="281">
                  <c:v>672</c:v>
                </c:pt>
                <c:pt idx="282">
                  <c:v>672</c:v>
                </c:pt>
                <c:pt idx="283">
                  <c:v>672</c:v>
                </c:pt>
                <c:pt idx="284">
                  <c:v>672</c:v>
                </c:pt>
                <c:pt idx="285">
                  <c:v>672</c:v>
                </c:pt>
                <c:pt idx="286">
                  <c:v>673</c:v>
                </c:pt>
                <c:pt idx="287">
                  <c:v>673</c:v>
                </c:pt>
                <c:pt idx="288">
                  <c:v>673</c:v>
                </c:pt>
                <c:pt idx="289">
                  <c:v>673</c:v>
                </c:pt>
                <c:pt idx="290">
                  <c:v>673</c:v>
                </c:pt>
                <c:pt idx="291">
                  <c:v>673</c:v>
                </c:pt>
                <c:pt idx="292">
                  <c:v>673</c:v>
                </c:pt>
                <c:pt idx="293">
                  <c:v>674</c:v>
                </c:pt>
                <c:pt idx="294">
                  <c:v>674</c:v>
                </c:pt>
                <c:pt idx="295">
                  <c:v>674</c:v>
                </c:pt>
                <c:pt idx="296">
                  <c:v>674</c:v>
                </c:pt>
                <c:pt idx="297">
                  <c:v>674</c:v>
                </c:pt>
                <c:pt idx="298">
                  <c:v>674</c:v>
                </c:pt>
                <c:pt idx="299">
                  <c:v>674</c:v>
                </c:pt>
                <c:pt idx="300">
                  <c:v>675</c:v>
                </c:pt>
                <c:pt idx="301">
                  <c:v>675</c:v>
                </c:pt>
                <c:pt idx="302">
                  <c:v>675</c:v>
                </c:pt>
                <c:pt idx="303">
                  <c:v>675</c:v>
                </c:pt>
                <c:pt idx="304">
                  <c:v>675</c:v>
                </c:pt>
                <c:pt idx="305">
                  <c:v>675</c:v>
                </c:pt>
                <c:pt idx="306">
                  <c:v>675</c:v>
                </c:pt>
                <c:pt idx="307">
                  <c:v>675</c:v>
                </c:pt>
                <c:pt idx="308">
                  <c:v>676</c:v>
                </c:pt>
                <c:pt idx="309">
                  <c:v>676</c:v>
                </c:pt>
                <c:pt idx="310">
                  <c:v>676</c:v>
                </c:pt>
                <c:pt idx="311">
                  <c:v>676</c:v>
                </c:pt>
                <c:pt idx="312">
                  <c:v>676</c:v>
                </c:pt>
                <c:pt idx="313">
                  <c:v>676</c:v>
                </c:pt>
                <c:pt idx="314">
                  <c:v>676</c:v>
                </c:pt>
                <c:pt idx="315">
                  <c:v>677</c:v>
                </c:pt>
                <c:pt idx="316">
                  <c:v>677</c:v>
                </c:pt>
                <c:pt idx="317">
                  <c:v>677</c:v>
                </c:pt>
                <c:pt idx="318">
                  <c:v>677</c:v>
                </c:pt>
                <c:pt idx="319">
                  <c:v>677</c:v>
                </c:pt>
                <c:pt idx="320">
                  <c:v>677</c:v>
                </c:pt>
                <c:pt idx="321">
                  <c:v>677</c:v>
                </c:pt>
                <c:pt idx="322">
                  <c:v>678</c:v>
                </c:pt>
                <c:pt idx="323">
                  <c:v>678</c:v>
                </c:pt>
                <c:pt idx="324">
                  <c:v>678</c:v>
                </c:pt>
                <c:pt idx="325">
                  <c:v>678</c:v>
                </c:pt>
                <c:pt idx="326">
                  <c:v>678</c:v>
                </c:pt>
                <c:pt idx="327">
                  <c:v>678</c:v>
                </c:pt>
                <c:pt idx="328">
                  <c:v>678</c:v>
                </c:pt>
                <c:pt idx="329">
                  <c:v>679</c:v>
                </c:pt>
                <c:pt idx="330">
                  <c:v>679</c:v>
                </c:pt>
                <c:pt idx="331">
                  <c:v>679</c:v>
                </c:pt>
                <c:pt idx="332">
                  <c:v>679</c:v>
                </c:pt>
                <c:pt idx="333">
                  <c:v>679</c:v>
                </c:pt>
                <c:pt idx="334">
                  <c:v>679</c:v>
                </c:pt>
                <c:pt idx="335">
                  <c:v>679</c:v>
                </c:pt>
                <c:pt idx="336">
                  <c:v>680</c:v>
                </c:pt>
                <c:pt idx="337">
                  <c:v>680</c:v>
                </c:pt>
                <c:pt idx="338">
                  <c:v>680</c:v>
                </c:pt>
                <c:pt idx="339">
                  <c:v>680</c:v>
                </c:pt>
                <c:pt idx="340">
                  <c:v>680</c:v>
                </c:pt>
                <c:pt idx="341">
                  <c:v>680</c:v>
                </c:pt>
                <c:pt idx="342">
                  <c:v>680</c:v>
                </c:pt>
                <c:pt idx="343">
                  <c:v>681</c:v>
                </c:pt>
                <c:pt idx="344">
                  <c:v>681</c:v>
                </c:pt>
                <c:pt idx="345">
                  <c:v>681</c:v>
                </c:pt>
                <c:pt idx="346">
                  <c:v>681</c:v>
                </c:pt>
                <c:pt idx="347">
                  <c:v>681</c:v>
                </c:pt>
                <c:pt idx="348">
                  <c:v>681</c:v>
                </c:pt>
                <c:pt idx="349">
                  <c:v>681</c:v>
                </c:pt>
                <c:pt idx="350">
                  <c:v>682</c:v>
                </c:pt>
                <c:pt idx="351">
                  <c:v>682</c:v>
                </c:pt>
                <c:pt idx="352">
                  <c:v>682</c:v>
                </c:pt>
                <c:pt idx="353">
                  <c:v>682</c:v>
                </c:pt>
                <c:pt idx="354">
                  <c:v>682</c:v>
                </c:pt>
                <c:pt idx="355">
                  <c:v>682</c:v>
                </c:pt>
                <c:pt idx="356">
                  <c:v>682</c:v>
                </c:pt>
                <c:pt idx="357">
                  <c:v>682</c:v>
                </c:pt>
                <c:pt idx="358">
                  <c:v>683</c:v>
                </c:pt>
                <c:pt idx="359">
                  <c:v>683</c:v>
                </c:pt>
                <c:pt idx="360">
                  <c:v>683</c:v>
                </c:pt>
                <c:pt idx="361">
                  <c:v>683</c:v>
                </c:pt>
                <c:pt idx="362">
                  <c:v>683</c:v>
                </c:pt>
                <c:pt idx="363">
                  <c:v>683</c:v>
                </c:pt>
                <c:pt idx="364">
                  <c:v>683</c:v>
                </c:pt>
                <c:pt idx="365">
                  <c:v>684</c:v>
                </c:pt>
                <c:pt idx="366">
                  <c:v>684</c:v>
                </c:pt>
                <c:pt idx="367">
                  <c:v>684</c:v>
                </c:pt>
                <c:pt idx="368">
                  <c:v>684</c:v>
                </c:pt>
                <c:pt idx="369">
                  <c:v>684</c:v>
                </c:pt>
                <c:pt idx="370">
                  <c:v>684</c:v>
                </c:pt>
                <c:pt idx="371">
                  <c:v>684</c:v>
                </c:pt>
                <c:pt idx="372">
                  <c:v>685</c:v>
                </c:pt>
                <c:pt idx="373">
                  <c:v>685</c:v>
                </c:pt>
                <c:pt idx="374">
                  <c:v>685</c:v>
                </c:pt>
                <c:pt idx="375">
                  <c:v>685</c:v>
                </c:pt>
                <c:pt idx="376">
                  <c:v>685</c:v>
                </c:pt>
                <c:pt idx="377">
                  <c:v>685</c:v>
                </c:pt>
                <c:pt idx="378">
                  <c:v>685</c:v>
                </c:pt>
                <c:pt idx="379">
                  <c:v>686</c:v>
                </c:pt>
                <c:pt idx="380">
                  <c:v>686</c:v>
                </c:pt>
                <c:pt idx="381">
                  <c:v>686</c:v>
                </c:pt>
                <c:pt idx="382">
                  <c:v>686</c:v>
                </c:pt>
                <c:pt idx="383">
                  <c:v>686</c:v>
                </c:pt>
                <c:pt idx="384">
                  <c:v>686</c:v>
                </c:pt>
                <c:pt idx="385">
                  <c:v>686</c:v>
                </c:pt>
                <c:pt idx="386">
                  <c:v>687</c:v>
                </c:pt>
                <c:pt idx="387">
                  <c:v>687</c:v>
                </c:pt>
                <c:pt idx="388">
                  <c:v>687</c:v>
                </c:pt>
                <c:pt idx="389">
                  <c:v>687</c:v>
                </c:pt>
                <c:pt idx="390">
                  <c:v>687</c:v>
                </c:pt>
                <c:pt idx="391">
                  <c:v>687</c:v>
                </c:pt>
                <c:pt idx="392">
                  <c:v>687</c:v>
                </c:pt>
                <c:pt idx="393">
                  <c:v>688</c:v>
                </c:pt>
                <c:pt idx="394">
                  <c:v>688</c:v>
                </c:pt>
                <c:pt idx="395">
                  <c:v>688</c:v>
                </c:pt>
                <c:pt idx="396">
                  <c:v>688</c:v>
                </c:pt>
                <c:pt idx="397">
                  <c:v>688</c:v>
                </c:pt>
                <c:pt idx="398">
                  <c:v>688</c:v>
                </c:pt>
                <c:pt idx="399">
                  <c:v>688</c:v>
                </c:pt>
                <c:pt idx="400">
                  <c:v>689</c:v>
                </c:pt>
                <c:pt idx="401">
                  <c:v>689</c:v>
                </c:pt>
                <c:pt idx="402">
                  <c:v>689</c:v>
                </c:pt>
                <c:pt idx="403">
                  <c:v>689</c:v>
                </c:pt>
                <c:pt idx="404">
                  <c:v>689</c:v>
                </c:pt>
                <c:pt idx="405">
                  <c:v>689</c:v>
                </c:pt>
                <c:pt idx="406">
                  <c:v>689</c:v>
                </c:pt>
                <c:pt idx="407">
                  <c:v>689</c:v>
                </c:pt>
                <c:pt idx="408">
                  <c:v>689</c:v>
                </c:pt>
                <c:pt idx="409">
                  <c:v>689</c:v>
                </c:pt>
                <c:pt idx="410">
                  <c:v>690</c:v>
                </c:pt>
                <c:pt idx="411">
                  <c:v>690</c:v>
                </c:pt>
                <c:pt idx="412">
                  <c:v>690</c:v>
                </c:pt>
                <c:pt idx="413">
                  <c:v>690</c:v>
                </c:pt>
                <c:pt idx="414">
                  <c:v>690</c:v>
                </c:pt>
                <c:pt idx="415">
                  <c:v>690</c:v>
                </c:pt>
                <c:pt idx="416">
                  <c:v>690</c:v>
                </c:pt>
                <c:pt idx="417">
                  <c:v>690</c:v>
                </c:pt>
                <c:pt idx="418">
                  <c:v>690</c:v>
                </c:pt>
                <c:pt idx="419">
                  <c:v>691</c:v>
                </c:pt>
                <c:pt idx="420">
                  <c:v>691</c:v>
                </c:pt>
                <c:pt idx="421">
                  <c:v>691</c:v>
                </c:pt>
                <c:pt idx="422">
                  <c:v>691</c:v>
                </c:pt>
                <c:pt idx="423">
                  <c:v>691</c:v>
                </c:pt>
                <c:pt idx="424">
                  <c:v>691</c:v>
                </c:pt>
                <c:pt idx="425">
                  <c:v>691</c:v>
                </c:pt>
                <c:pt idx="426">
                  <c:v>691</c:v>
                </c:pt>
                <c:pt idx="427">
                  <c:v>691</c:v>
                </c:pt>
                <c:pt idx="428">
                  <c:v>692</c:v>
                </c:pt>
                <c:pt idx="429">
                  <c:v>692</c:v>
                </c:pt>
                <c:pt idx="430">
                  <c:v>692</c:v>
                </c:pt>
                <c:pt idx="431">
                  <c:v>692</c:v>
                </c:pt>
                <c:pt idx="432">
                  <c:v>692</c:v>
                </c:pt>
                <c:pt idx="433">
                  <c:v>692</c:v>
                </c:pt>
                <c:pt idx="434">
                  <c:v>692</c:v>
                </c:pt>
                <c:pt idx="435">
                  <c:v>692</c:v>
                </c:pt>
                <c:pt idx="436">
                  <c:v>692</c:v>
                </c:pt>
                <c:pt idx="437">
                  <c:v>693</c:v>
                </c:pt>
                <c:pt idx="438">
                  <c:v>693</c:v>
                </c:pt>
                <c:pt idx="439">
                  <c:v>693</c:v>
                </c:pt>
                <c:pt idx="440">
                  <c:v>693</c:v>
                </c:pt>
                <c:pt idx="441">
                  <c:v>693</c:v>
                </c:pt>
                <c:pt idx="442">
                  <c:v>693</c:v>
                </c:pt>
                <c:pt idx="443">
                  <c:v>693</c:v>
                </c:pt>
                <c:pt idx="444">
                  <c:v>693</c:v>
                </c:pt>
                <c:pt idx="445">
                  <c:v>693</c:v>
                </c:pt>
                <c:pt idx="446">
                  <c:v>694</c:v>
                </c:pt>
                <c:pt idx="447">
                  <c:v>694</c:v>
                </c:pt>
                <c:pt idx="448">
                  <c:v>694</c:v>
                </c:pt>
                <c:pt idx="449">
                  <c:v>694</c:v>
                </c:pt>
                <c:pt idx="450">
                  <c:v>694</c:v>
                </c:pt>
                <c:pt idx="451">
                  <c:v>694</c:v>
                </c:pt>
                <c:pt idx="452">
                  <c:v>694</c:v>
                </c:pt>
                <c:pt idx="453">
                  <c:v>694</c:v>
                </c:pt>
                <c:pt idx="454">
                  <c:v>694</c:v>
                </c:pt>
                <c:pt idx="455">
                  <c:v>695</c:v>
                </c:pt>
                <c:pt idx="456">
                  <c:v>695</c:v>
                </c:pt>
                <c:pt idx="457">
                  <c:v>695</c:v>
                </c:pt>
                <c:pt idx="458">
                  <c:v>695</c:v>
                </c:pt>
                <c:pt idx="459">
                  <c:v>695</c:v>
                </c:pt>
                <c:pt idx="460">
                  <c:v>695</c:v>
                </c:pt>
                <c:pt idx="461">
                  <c:v>695</c:v>
                </c:pt>
                <c:pt idx="462">
                  <c:v>695</c:v>
                </c:pt>
                <c:pt idx="463">
                  <c:v>695</c:v>
                </c:pt>
                <c:pt idx="464">
                  <c:v>696</c:v>
                </c:pt>
                <c:pt idx="465">
                  <c:v>696</c:v>
                </c:pt>
                <c:pt idx="466">
                  <c:v>696</c:v>
                </c:pt>
                <c:pt idx="467">
                  <c:v>696</c:v>
                </c:pt>
                <c:pt idx="468">
                  <c:v>696</c:v>
                </c:pt>
                <c:pt idx="469">
                  <c:v>696</c:v>
                </c:pt>
                <c:pt idx="470">
                  <c:v>696</c:v>
                </c:pt>
                <c:pt idx="471">
                  <c:v>696</c:v>
                </c:pt>
                <c:pt idx="472">
                  <c:v>696</c:v>
                </c:pt>
                <c:pt idx="473">
                  <c:v>697</c:v>
                </c:pt>
                <c:pt idx="474">
                  <c:v>697</c:v>
                </c:pt>
                <c:pt idx="475">
                  <c:v>697</c:v>
                </c:pt>
                <c:pt idx="476">
                  <c:v>697</c:v>
                </c:pt>
                <c:pt idx="477">
                  <c:v>697</c:v>
                </c:pt>
                <c:pt idx="478">
                  <c:v>697</c:v>
                </c:pt>
                <c:pt idx="479">
                  <c:v>697</c:v>
                </c:pt>
                <c:pt idx="480">
                  <c:v>697</c:v>
                </c:pt>
                <c:pt idx="481">
                  <c:v>697</c:v>
                </c:pt>
                <c:pt idx="482">
                  <c:v>698</c:v>
                </c:pt>
                <c:pt idx="483">
                  <c:v>698</c:v>
                </c:pt>
                <c:pt idx="484">
                  <c:v>698</c:v>
                </c:pt>
                <c:pt idx="485">
                  <c:v>698</c:v>
                </c:pt>
                <c:pt idx="486">
                  <c:v>698</c:v>
                </c:pt>
                <c:pt idx="487">
                  <c:v>698</c:v>
                </c:pt>
                <c:pt idx="488">
                  <c:v>698</c:v>
                </c:pt>
                <c:pt idx="489">
                  <c:v>698</c:v>
                </c:pt>
                <c:pt idx="490">
                  <c:v>698</c:v>
                </c:pt>
                <c:pt idx="491">
                  <c:v>699</c:v>
                </c:pt>
                <c:pt idx="492">
                  <c:v>699</c:v>
                </c:pt>
                <c:pt idx="493">
                  <c:v>699</c:v>
                </c:pt>
                <c:pt idx="494">
                  <c:v>699</c:v>
                </c:pt>
                <c:pt idx="495">
                  <c:v>699</c:v>
                </c:pt>
                <c:pt idx="496">
                  <c:v>699</c:v>
                </c:pt>
                <c:pt idx="497">
                  <c:v>699</c:v>
                </c:pt>
                <c:pt idx="498">
                  <c:v>699</c:v>
                </c:pt>
                <c:pt idx="499">
                  <c:v>699</c:v>
                </c:pt>
                <c:pt idx="500">
                  <c:v>700</c:v>
                </c:pt>
                <c:pt idx="501">
                  <c:v>700</c:v>
                </c:pt>
                <c:pt idx="502">
                  <c:v>700</c:v>
                </c:pt>
                <c:pt idx="503">
                  <c:v>700</c:v>
                </c:pt>
                <c:pt idx="504">
                  <c:v>700</c:v>
                </c:pt>
                <c:pt idx="505">
                  <c:v>700</c:v>
                </c:pt>
                <c:pt idx="506">
                  <c:v>700</c:v>
                </c:pt>
                <c:pt idx="507">
                  <c:v>700</c:v>
                </c:pt>
                <c:pt idx="508">
                  <c:v>700</c:v>
                </c:pt>
                <c:pt idx="509">
                  <c:v>700</c:v>
                </c:pt>
                <c:pt idx="510">
                  <c:v>701</c:v>
                </c:pt>
                <c:pt idx="511">
                  <c:v>701</c:v>
                </c:pt>
                <c:pt idx="512">
                  <c:v>701</c:v>
                </c:pt>
                <c:pt idx="513">
                  <c:v>701</c:v>
                </c:pt>
                <c:pt idx="514">
                  <c:v>701</c:v>
                </c:pt>
                <c:pt idx="515">
                  <c:v>701</c:v>
                </c:pt>
                <c:pt idx="516">
                  <c:v>701</c:v>
                </c:pt>
                <c:pt idx="517">
                  <c:v>701</c:v>
                </c:pt>
                <c:pt idx="518">
                  <c:v>701</c:v>
                </c:pt>
                <c:pt idx="519">
                  <c:v>702</c:v>
                </c:pt>
                <c:pt idx="520">
                  <c:v>702</c:v>
                </c:pt>
                <c:pt idx="521">
                  <c:v>702</c:v>
                </c:pt>
                <c:pt idx="522">
                  <c:v>702</c:v>
                </c:pt>
                <c:pt idx="523">
                  <c:v>702</c:v>
                </c:pt>
                <c:pt idx="524">
                  <c:v>702</c:v>
                </c:pt>
                <c:pt idx="525">
                  <c:v>702</c:v>
                </c:pt>
                <c:pt idx="526">
                  <c:v>702</c:v>
                </c:pt>
                <c:pt idx="527">
                  <c:v>702</c:v>
                </c:pt>
                <c:pt idx="528">
                  <c:v>703</c:v>
                </c:pt>
                <c:pt idx="529">
                  <c:v>703</c:v>
                </c:pt>
                <c:pt idx="530">
                  <c:v>703</c:v>
                </c:pt>
                <c:pt idx="531">
                  <c:v>703</c:v>
                </c:pt>
                <c:pt idx="532">
                  <c:v>703</c:v>
                </c:pt>
                <c:pt idx="533">
                  <c:v>703</c:v>
                </c:pt>
                <c:pt idx="534">
                  <c:v>703</c:v>
                </c:pt>
                <c:pt idx="535">
                  <c:v>703</c:v>
                </c:pt>
                <c:pt idx="536">
                  <c:v>703</c:v>
                </c:pt>
                <c:pt idx="537">
                  <c:v>704</c:v>
                </c:pt>
                <c:pt idx="538">
                  <c:v>704</c:v>
                </c:pt>
                <c:pt idx="539">
                  <c:v>704</c:v>
                </c:pt>
                <c:pt idx="540">
                  <c:v>704</c:v>
                </c:pt>
                <c:pt idx="541">
                  <c:v>704</c:v>
                </c:pt>
                <c:pt idx="542">
                  <c:v>704</c:v>
                </c:pt>
                <c:pt idx="543">
                  <c:v>704</c:v>
                </c:pt>
                <c:pt idx="544">
                  <c:v>704</c:v>
                </c:pt>
                <c:pt idx="545">
                  <c:v>704</c:v>
                </c:pt>
                <c:pt idx="546">
                  <c:v>705</c:v>
                </c:pt>
                <c:pt idx="547">
                  <c:v>705</c:v>
                </c:pt>
                <c:pt idx="548">
                  <c:v>705</c:v>
                </c:pt>
                <c:pt idx="549">
                  <c:v>705</c:v>
                </c:pt>
                <c:pt idx="550">
                  <c:v>705</c:v>
                </c:pt>
                <c:pt idx="551">
                  <c:v>705</c:v>
                </c:pt>
                <c:pt idx="552">
                  <c:v>705</c:v>
                </c:pt>
                <c:pt idx="553">
                  <c:v>705</c:v>
                </c:pt>
                <c:pt idx="554">
                  <c:v>705</c:v>
                </c:pt>
                <c:pt idx="555">
                  <c:v>706</c:v>
                </c:pt>
                <c:pt idx="556">
                  <c:v>706</c:v>
                </c:pt>
                <c:pt idx="557">
                  <c:v>706</c:v>
                </c:pt>
                <c:pt idx="558">
                  <c:v>706</c:v>
                </c:pt>
                <c:pt idx="559">
                  <c:v>706</c:v>
                </c:pt>
                <c:pt idx="560">
                  <c:v>706</c:v>
                </c:pt>
                <c:pt idx="561">
                  <c:v>706</c:v>
                </c:pt>
                <c:pt idx="562">
                  <c:v>706</c:v>
                </c:pt>
                <c:pt idx="563">
                  <c:v>706</c:v>
                </c:pt>
                <c:pt idx="564">
                  <c:v>707</c:v>
                </c:pt>
                <c:pt idx="565">
                  <c:v>707</c:v>
                </c:pt>
                <c:pt idx="566">
                  <c:v>707</c:v>
                </c:pt>
                <c:pt idx="567">
                  <c:v>707</c:v>
                </c:pt>
                <c:pt idx="568">
                  <c:v>707</c:v>
                </c:pt>
                <c:pt idx="569">
                  <c:v>707</c:v>
                </c:pt>
                <c:pt idx="570">
                  <c:v>707</c:v>
                </c:pt>
                <c:pt idx="571">
                  <c:v>707</c:v>
                </c:pt>
                <c:pt idx="572">
                  <c:v>707</c:v>
                </c:pt>
                <c:pt idx="573">
                  <c:v>708</c:v>
                </c:pt>
                <c:pt idx="574">
                  <c:v>708</c:v>
                </c:pt>
                <c:pt idx="575">
                  <c:v>708</c:v>
                </c:pt>
                <c:pt idx="576">
                  <c:v>708</c:v>
                </c:pt>
                <c:pt idx="577">
                  <c:v>708</c:v>
                </c:pt>
                <c:pt idx="578">
                  <c:v>708</c:v>
                </c:pt>
                <c:pt idx="579">
                  <c:v>708</c:v>
                </c:pt>
                <c:pt idx="580">
                  <c:v>708</c:v>
                </c:pt>
                <c:pt idx="581">
                  <c:v>708</c:v>
                </c:pt>
                <c:pt idx="582">
                  <c:v>709</c:v>
                </c:pt>
                <c:pt idx="583">
                  <c:v>709</c:v>
                </c:pt>
                <c:pt idx="584">
                  <c:v>709</c:v>
                </c:pt>
                <c:pt idx="585">
                  <c:v>709</c:v>
                </c:pt>
                <c:pt idx="586">
                  <c:v>709</c:v>
                </c:pt>
                <c:pt idx="587">
                  <c:v>709</c:v>
                </c:pt>
                <c:pt idx="588">
                  <c:v>709</c:v>
                </c:pt>
                <c:pt idx="589">
                  <c:v>709</c:v>
                </c:pt>
                <c:pt idx="590">
                  <c:v>709</c:v>
                </c:pt>
                <c:pt idx="591">
                  <c:v>710</c:v>
                </c:pt>
                <c:pt idx="592">
                  <c:v>710</c:v>
                </c:pt>
                <c:pt idx="593">
                  <c:v>710</c:v>
                </c:pt>
                <c:pt idx="594">
                  <c:v>710</c:v>
                </c:pt>
                <c:pt idx="595">
                  <c:v>710</c:v>
                </c:pt>
                <c:pt idx="596">
                  <c:v>710</c:v>
                </c:pt>
                <c:pt idx="597">
                  <c:v>710</c:v>
                </c:pt>
                <c:pt idx="598">
                  <c:v>710</c:v>
                </c:pt>
                <c:pt idx="599">
                  <c:v>710</c:v>
                </c:pt>
                <c:pt idx="600">
                  <c:v>711</c:v>
                </c:pt>
                <c:pt idx="601">
                  <c:v>711</c:v>
                </c:pt>
                <c:pt idx="602">
                  <c:v>711</c:v>
                </c:pt>
                <c:pt idx="603">
                  <c:v>711</c:v>
                </c:pt>
                <c:pt idx="604">
                  <c:v>711</c:v>
                </c:pt>
                <c:pt idx="605">
                  <c:v>711</c:v>
                </c:pt>
                <c:pt idx="606">
                  <c:v>711</c:v>
                </c:pt>
                <c:pt idx="607">
                  <c:v>711</c:v>
                </c:pt>
                <c:pt idx="608">
                  <c:v>711</c:v>
                </c:pt>
                <c:pt idx="609">
                  <c:v>711</c:v>
                </c:pt>
                <c:pt idx="610">
                  <c:v>711</c:v>
                </c:pt>
                <c:pt idx="611">
                  <c:v>712</c:v>
                </c:pt>
                <c:pt idx="612">
                  <c:v>712</c:v>
                </c:pt>
                <c:pt idx="613">
                  <c:v>712</c:v>
                </c:pt>
                <c:pt idx="614">
                  <c:v>712</c:v>
                </c:pt>
                <c:pt idx="615">
                  <c:v>712</c:v>
                </c:pt>
                <c:pt idx="616">
                  <c:v>712</c:v>
                </c:pt>
                <c:pt idx="617">
                  <c:v>712</c:v>
                </c:pt>
                <c:pt idx="618">
                  <c:v>712</c:v>
                </c:pt>
                <c:pt idx="619">
                  <c:v>712</c:v>
                </c:pt>
                <c:pt idx="620">
                  <c:v>712</c:v>
                </c:pt>
                <c:pt idx="621">
                  <c:v>712</c:v>
                </c:pt>
                <c:pt idx="622">
                  <c:v>713</c:v>
                </c:pt>
                <c:pt idx="623">
                  <c:v>713</c:v>
                </c:pt>
                <c:pt idx="624">
                  <c:v>713</c:v>
                </c:pt>
                <c:pt idx="625">
                  <c:v>713</c:v>
                </c:pt>
                <c:pt idx="626">
                  <c:v>713</c:v>
                </c:pt>
                <c:pt idx="627">
                  <c:v>713</c:v>
                </c:pt>
                <c:pt idx="628">
                  <c:v>713</c:v>
                </c:pt>
                <c:pt idx="629">
                  <c:v>713</c:v>
                </c:pt>
                <c:pt idx="630">
                  <c:v>713</c:v>
                </c:pt>
                <c:pt idx="631">
                  <c:v>713</c:v>
                </c:pt>
                <c:pt idx="632">
                  <c:v>714</c:v>
                </c:pt>
                <c:pt idx="633">
                  <c:v>714</c:v>
                </c:pt>
                <c:pt idx="634">
                  <c:v>714</c:v>
                </c:pt>
                <c:pt idx="635">
                  <c:v>714</c:v>
                </c:pt>
                <c:pt idx="636">
                  <c:v>714</c:v>
                </c:pt>
                <c:pt idx="637">
                  <c:v>714</c:v>
                </c:pt>
                <c:pt idx="638">
                  <c:v>714</c:v>
                </c:pt>
                <c:pt idx="639">
                  <c:v>714</c:v>
                </c:pt>
                <c:pt idx="640">
                  <c:v>714</c:v>
                </c:pt>
                <c:pt idx="641">
                  <c:v>714</c:v>
                </c:pt>
                <c:pt idx="642">
                  <c:v>714</c:v>
                </c:pt>
                <c:pt idx="643">
                  <c:v>715</c:v>
                </c:pt>
                <c:pt idx="644">
                  <c:v>715</c:v>
                </c:pt>
                <c:pt idx="645">
                  <c:v>715</c:v>
                </c:pt>
                <c:pt idx="646">
                  <c:v>715</c:v>
                </c:pt>
                <c:pt idx="647">
                  <c:v>715</c:v>
                </c:pt>
                <c:pt idx="648">
                  <c:v>715</c:v>
                </c:pt>
                <c:pt idx="649">
                  <c:v>715</c:v>
                </c:pt>
                <c:pt idx="650">
                  <c:v>715</c:v>
                </c:pt>
                <c:pt idx="651">
                  <c:v>715</c:v>
                </c:pt>
                <c:pt idx="652">
                  <c:v>715</c:v>
                </c:pt>
                <c:pt idx="653">
                  <c:v>716</c:v>
                </c:pt>
                <c:pt idx="654">
                  <c:v>716</c:v>
                </c:pt>
                <c:pt idx="655">
                  <c:v>716</c:v>
                </c:pt>
                <c:pt idx="656">
                  <c:v>716</c:v>
                </c:pt>
                <c:pt idx="657">
                  <c:v>716</c:v>
                </c:pt>
                <c:pt idx="658">
                  <c:v>716</c:v>
                </c:pt>
                <c:pt idx="659">
                  <c:v>716</c:v>
                </c:pt>
                <c:pt idx="660">
                  <c:v>716</c:v>
                </c:pt>
                <c:pt idx="661">
                  <c:v>716</c:v>
                </c:pt>
                <c:pt idx="662">
                  <c:v>716</c:v>
                </c:pt>
                <c:pt idx="663">
                  <c:v>716</c:v>
                </c:pt>
                <c:pt idx="664">
                  <c:v>717</c:v>
                </c:pt>
                <c:pt idx="665">
                  <c:v>717</c:v>
                </c:pt>
                <c:pt idx="666">
                  <c:v>717</c:v>
                </c:pt>
                <c:pt idx="667">
                  <c:v>717</c:v>
                </c:pt>
                <c:pt idx="668">
                  <c:v>717</c:v>
                </c:pt>
                <c:pt idx="669">
                  <c:v>717</c:v>
                </c:pt>
                <c:pt idx="670">
                  <c:v>717</c:v>
                </c:pt>
                <c:pt idx="671">
                  <c:v>717</c:v>
                </c:pt>
                <c:pt idx="672">
                  <c:v>717</c:v>
                </c:pt>
                <c:pt idx="673">
                  <c:v>717</c:v>
                </c:pt>
                <c:pt idx="674">
                  <c:v>718</c:v>
                </c:pt>
                <c:pt idx="675">
                  <c:v>718</c:v>
                </c:pt>
                <c:pt idx="676">
                  <c:v>718</c:v>
                </c:pt>
                <c:pt idx="677">
                  <c:v>718</c:v>
                </c:pt>
                <c:pt idx="678">
                  <c:v>718</c:v>
                </c:pt>
                <c:pt idx="679">
                  <c:v>718</c:v>
                </c:pt>
                <c:pt idx="680">
                  <c:v>718</c:v>
                </c:pt>
                <c:pt idx="681">
                  <c:v>718</c:v>
                </c:pt>
                <c:pt idx="682">
                  <c:v>718</c:v>
                </c:pt>
                <c:pt idx="683">
                  <c:v>718</c:v>
                </c:pt>
                <c:pt idx="684">
                  <c:v>718</c:v>
                </c:pt>
                <c:pt idx="685">
                  <c:v>719</c:v>
                </c:pt>
                <c:pt idx="686">
                  <c:v>719</c:v>
                </c:pt>
                <c:pt idx="687">
                  <c:v>719</c:v>
                </c:pt>
                <c:pt idx="688">
                  <c:v>719</c:v>
                </c:pt>
                <c:pt idx="689">
                  <c:v>719</c:v>
                </c:pt>
                <c:pt idx="690">
                  <c:v>719</c:v>
                </c:pt>
                <c:pt idx="691">
                  <c:v>719</c:v>
                </c:pt>
                <c:pt idx="692">
                  <c:v>719</c:v>
                </c:pt>
                <c:pt idx="693">
                  <c:v>719</c:v>
                </c:pt>
                <c:pt idx="694">
                  <c:v>719</c:v>
                </c:pt>
                <c:pt idx="695">
                  <c:v>720</c:v>
                </c:pt>
                <c:pt idx="696">
                  <c:v>720</c:v>
                </c:pt>
                <c:pt idx="697">
                  <c:v>720</c:v>
                </c:pt>
                <c:pt idx="698">
                  <c:v>720</c:v>
                </c:pt>
                <c:pt idx="699">
                  <c:v>720</c:v>
                </c:pt>
                <c:pt idx="700">
                  <c:v>720</c:v>
                </c:pt>
                <c:pt idx="701">
                  <c:v>720</c:v>
                </c:pt>
                <c:pt idx="702">
                  <c:v>720</c:v>
                </c:pt>
                <c:pt idx="703">
                  <c:v>720</c:v>
                </c:pt>
                <c:pt idx="704">
                  <c:v>720</c:v>
                </c:pt>
                <c:pt idx="705">
                  <c:v>720</c:v>
                </c:pt>
                <c:pt idx="706">
                  <c:v>721</c:v>
                </c:pt>
                <c:pt idx="707">
                  <c:v>721</c:v>
                </c:pt>
                <c:pt idx="708">
                  <c:v>721</c:v>
                </c:pt>
                <c:pt idx="709">
                  <c:v>721</c:v>
                </c:pt>
                <c:pt idx="710">
                  <c:v>721</c:v>
                </c:pt>
                <c:pt idx="711">
                  <c:v>721</c:v>
                </c:pt>
                <c:pt idx="712">
                  <c:v>721</c:v>
                </c:pt>
                <c:pt idx="713">
                  <c:v>721</c:v>
                </c:pt>
                <c:pt idx="714">
                  <c:v>721</c:v>
                </c:pt>
                <c:pt idx="715">
                  <c:v>721</c:v>
                </c:pt>
                <c:pt idx="716">
                  <c:v>722</c:v>
                </c:pt>
                <c:pt idx="717">
                  <c:v>722</c:v>
                </c:pt>
                <c:pt idx="718">
                  <c:v>722</c:v>
                </c:pt>
                <c:pt idx="719">
                  <c:v>722</c:v>
                </c:pt>
                <c:pt idx="720">
                  <c:v>722</c:v>
                </c:pt>
                <c:pt idx="721">
                  <c:v>722</c:v>
                </c:pt>
                <c:pt idx="722">
                  <c:v>722</c:v>
                </c:pt>
                <c:pt idx="723">
                  <c:v>722</c:v>
                </c:pt>
                <c:pt idx="724">
                  <c:v>722</c:v>
                </c:pt>
                <c:pt idx="725">
                  <c:v>722</c:v>
                </c:pt>
                <c:pt idx="726">
                  <c:v>722</c:v>
                </c:pt>
                <c:pt idx="727">
                  <c:v>723</c:v>
                </c:pt>
                <c:pt idx="728">
                  <c:v>723</c:v>
                </c:pt>
                <c:pt idx="729">
                  <c:v>723</c:v>
                </c:pt>
                <c:pt idx="730">
                  <c:v>723</c:v>
                </c:pt>
                <c:pt idx="731">
                  <c:v>723</c:v>
                </c:pt>
                <c:pt idx="732">
                  <c:v>723</c:v>
                </c:pt>
                <c:pt idx="733">
                  <c:v>723</c:v>
                </c:pt>
                <c:pt idx="734">
                  <c:v>723</c:v>
                </c:pt>
                <c:pt idx="735">
                  <c:v>723</c:v>
                </c:pt>
                <c:pt idx="736">
                  <c:v>723</c:v>
                </c:pt>
                <c:pt idx="737">
                  <c:v>724</c:v>
                </c:pt>
                <c:pt idx="738">
                  <c:v>724</c:v>
                </c:pt>
                <c:pt idx="739">
                  <c:v>724</c:v>
                </c:pt>
                <c:pt idx="740">
                  <c:v>724</c:v>
                </c:pt>
                <c:pt idx="741">
                  <c:v>724</c:v>
                </c:pt>
                <c:pt idx="742">
                  <c:v>724</c:v>
                </c:pt>
                <c:pt idx="743">
                  <c:v>724</c:v>
                </c:pt>
                <c:pt idx="744">
                  <c:v>724</c:v>
                </c:pt>
                <c:pt idx="745">
                  <c:v>724</c:v>
                </c:pt>
                <c:pt idx="746">
                  <c:v>724</c:v>
                </c:pt>
                <c:pt idx="747">
                  <c:v>724</c:v>
                </c:pt>
                <c:pt idx="748">
                  <c:v>725</c:v>
                </c:pt>
                <c:pt idx="749">
                  <c:v>725</c:v>
                </c:pt>
                <c:pt idx="750">
                  <c:v>725</c:v>
                </c:pt>
                <c:pt idx="751">
                  <c:v>725</c:v>
                </c:pt>
                <c:pt idx="752">
                  <c:v>725</c:v>
                </c:pt>
                <c:pt idx="753">
                  <c:v>725</c:v>
                </c:pt>
                <c:pt idx="754">
                  <c:v>725</c:v>
                </c:pt>
                <c:pt idx="755">
                  <c:v>725</c:v>
                </c:pt>
                <c:pt idx="756">
                  <c:v>725</c:v>
                </c:pt>
                <c:pt idx="757">
                  <c:v>725</c:v>
                </c:pt>
                <c:pt idx="758">
                  <c:v>726</c:v>
                </c:pt>
                <c:pt idx="759">
                  <c:v>726</c:v>
                </c:pt>
                <c:pt idx="760">
                  <c:v>726</c:v>
                </c:pt>
                <c:pt idx="761">
                  <c:v>726</c:v>
                </c:pt>
                <c:pt idx="762">
                  <c:v>726</c:v>
                </c:pt>
                <c:pt idx="763">
                  <c:v>726</c:v>
                </c:pt>
                <c:pt idx="764">
                  <c:v>726</c:v>
                </c:pt>
                <c:pt idx="765">
                  <c:v>726</c:v>
                </c:pt>
                <c:pt idx="766">
                  <c:v>726</c:v>
                </c:pt>
                <c:pt idx="767">
                  <c:v>726</c:v>
                </c:pt>
                <c:pt idx="768">
                  <c:v>726</c:v>
                </c:pt>
                <c:pt idx="769">
                  <c:v>727</c:v>
                </c:pt>
                <c:pt idx="770">
                  <c:v>727</c:v>
                </c:pt>
                <c:pt idx="771">
                  <c:v>727</c:v>
                </c:pt>
                <c:pt idx="772">
                  <c:v>727</c:v>
                </c:pt>
                <c:pt idx="773">
                  <c:v>727</c:v>
                </c:pt>
                <c:pt idx="774">
                  <c:v>727</c:v>
                </c:pt>
                <c:pt idx="775">
                  <c:v>727</c:v>
                </c:pt>
                <c:pt idx="776">
                  <c:v>727</c:v>
                </c:pt>
                <c:pt idx="777">
                  <c:v>727</c:v>
                </c:pt>
                <c:pt idx="778">
                  <c:v>727</c:v>
                </c:pt>
                <c:pt idx="779">
                  <c:v>728</c:v>
                </c:pt>
                <c:pt idx="780">
                  <c:v>728</c:v>
                </c:pt>
                <c:pt idx="781">
                  <c:v>728</c:v>
                </c:pt>
                <c:pt idx="782">
                  <c:v>728</c:v>
                </c:pt>
                <c:pt idx="783">
                  <c:v>728</c:v>
                </c:pt>
                <c:pt idx="784">
                  <c:v>728</c:v>
                </c:pt>
                <c:pt idx="785">
                  <c:v>728</c:v>
                </c:pt>
                <c:pt idx="786">
                  <c:v>728</c:v>
                </c:pt>
                <c:pt idx="787">
                  <c:v>728</c:v>
                </c:pt>
                <c:pt idx="788">
                  <c:v>728</c:v>
                </c:pt>
                <c:pt idx="789">
                  <c:v>728</c:v>
                </c:pt>
                <c:pt idx="790">
                  <c:v>729</c:v>
                </c:pt>
                <c:pt idx="791">
                  <c:v>729</c:v>
                </c:pt>
                <c:pt idx="792">
                  <c:v>729</c:v>
                </c:pt>
                <c:pt idx="793">
                  <c:v>729</c:v>
                </c:pt>
                <c:pt idx="794">
                  <c:v>729</c:v>
                </c:pt>
                <c:pt idx="795">
                  <c:v>729</c:v>
                </c:pt>
                <c:pt idx="796">
                  <c:v>729</c:v>
                </c:pt>
                <c:pt idx="797">
                  <c:v>729</c:v>
                </c:pt>
                <c:pt idx="798">
                  <c:v>729</c:v>
                </c:pt>
                <c:pt idx="799">
                  <c:v>729</c:v>
                </c:pt>
                <c:pt idx="800">
                  <c:v>730</c:v>
                </c:pt>
                <c:pt idx="801">
                  <c:v>730</c:v>
                </c:pt>
                <c:pt idx="802">
                  <c:v>730</c:v>
                </c:pt>
                <c:pt idx="803">
                  <c:v>730</c:v>
                </c:pt>
                <c:pt idx="804">
                  <c:v>730</c:v>
                </c:pt>
                <c:pt idx="805">
                  <c:v>730</c:v>
                </c:pt>
                <c:pt idx="806">
                  <c:v>730</c:v>
                </c:pt>
                <c:pt idx="807">
                  <c:v>730</c:v>
                </c:pt>
                <c:pt idx="808">
                  <c:v>730</c:v>
                </c:pt>
                <c:pt idx="809">
                  <c:v>730</c:v>
                </c:pt>
                <c:pt idx="810">
                  <c:v>730</c:v>
                </c:pt>
                <c:pt idx="811">
                  <c:v>730</c:v>
                </c:pt>
                <c:pt idx="812">
                  <c:v>731</c:v>
                </c:pt>
                <c:pt idx="813">
                  <c:v>731</c:v>
                </c:pt>
                <c:pt idx="814">
                  <c:v>731</c:v>
                </c:pt>
                <c:pt idx="815">
                  <c:v>731</c:v>
                </c:pt>
                <c:pt idx="816">
                  <c:v>731</c:v>
                </c:pt>
                <c:pt idx="817">
                  <c:v>731</c:v>
                </c:pt>
                <c:pt idx="818">
                  <c:v>731</c:v>
                </c:pt>
                <c:pt idx="819">
                  <c:v>731</c:v>
                </c:pt>
                <c:pt idx="820">
                  <c:v>731</c:v>
                </c:pt>
                <c:pt idx="821">
                  <c:v>731</c:v>
                </c:pt>
                <c:pt idx="822">
                  <c:v>731</c:v>
                </c:pt>
                <c:pt idx="823">
                  <c:v>731</c:v>
                </c:pt>
                <c:pt idx="824">
                  <c:v>732</c:v>
                </c:pt>
                <c:pt idx="825">
                  <c:v>732</c:v>
                </c:pt>
                <c:pt idx="826">
                  <c:v>732</c:v>
                </c:pt>
                <c:pt idx="827">
                  <c:v>732</c:v>
                </c:pt>
                <c:pt idx="828">
                  <c:v>732</c:v>
                </c:pt>
                <c:pt idx="829">
                  <c:v>732</c:v>
                </c:pt>
                <c:pt idx="830">
                  <c:v>732</c:v>
                </c:pt>
                <c:pt idx="831">
                  <c:v>732</c:v>
                </c:pt>
                <c:pt idx="832">
                  <c:v>732</c:v>
                </c:pt>
                <c:pt idx="833">
                  <c:v>732</c:v>
                </c:pt>
                <c:pt idx="834">
                  <c:v>732</c:v>
                </c:pt>
                <c:pt idx="835">
                  <c:v>733</c:v>
                </c:pt>
                <c:pt idx="836">
                  <c:v>733</c:v>
                </c:pt>
                <c:pt idx="837">
                  <c:v>733</c:v>
                </c:pt>
                <c:pt idx="838">
                  <c:v>733</c:v>
                </c:pt>
                <c:pt idx="839">
                  <c:v>733</c:v>
                </c:pt>
                <c:pt idx="840">
                  <c:v>733</c:v>
                </c:pt>
                <c:pt idx="841">
                  <c:v>733</c:v>
                </c:pt>
                <c:pt idx="842">
                  <c:v>733</c:v>
                </c:pt>
                <c:pt idx="843">
                  <c:v>733</c:v>
                </c:pt>
                <c:pt idx="844">
                  <c:v>733</c:v>
                </c:pt>
                <c:pt idx="845">
                  <c:v>733</c:v>
                </c:pt>
                <c:pt idx="846">
                  <c:v>733</c:v>
                </c:pt>
                <c:pt idx="847">
                  <c:v>734</c:v>
                </c:pt>
                <c:pt idx="848">
                  <c:v>734</c:v>
                </c:pt>
                <c:pt idx="849">
                  <c:v>734</c:v>
                </c:pt>
                <c:pt idx="850">
                  <c:v>734</c:v>
                </c:pt>
                <c:pt idx="851">
                  <c:v>734</c:v>
                </c:pt>
                <c:pt idx="852">
                  <c:v>734</c:v>
                </c:pt>
                <c:pt idx="853">
                  <c:v>734</c:v>
                </c:pt>
                <c:pt idx="854">
                  <c:v>734</c:v>
                </c:pt>
                <c:pt idx="855">
                  <c:v>734</c:v>
                </c:pt>
                <c:pt idx="856">
                  <c:v>734</c:v>
                </c:pt>
                <c:pt idx="857">
                  <c:v>734</c:v>
                </c:pt>
                <c:pt idx="858">
                  <c:v>735</c:v>
                </c:pt>
                <c:pt idx="859">
                  <c:v>735</c:v>
                </c:pt>
                <c:pt idx="860">
                  <c:v>735</c:v>
                </c:pt>
                <c:pt idx="861">
                  <c:v>735</c:v>
                </c:pt>
                <c:pt idx="862">
                  <c:v>735</c:v>
                </c:pt>
                <c:pt idx="863">
                  <c:v>735</c:v>
                </c:pt>
                <c:pt idx="864">
                  <c:v>735</c:v>
                </c:pt>
                <c:pt idx="865">
                  <c:v>735</c:v>
                </c:pt>
                <c:pt idx="866">
                  <c:v>735</c:v>
                </c:pt>
                <c:pt idx="867">
                  <c:v>735</c:v>
                </c:pt>
                <c:pt idx="868">
                  <c:v>735</c:v>
                </c:pt>
                <c:pt idx="869">
                  <c:v>735</c:v>
                </c:pt>
                <c:pt idx="870">
                  <c:v>736</c:v>
                </c:pt>
                <c:pt idx="871">
                  <c:v>736</c:v>
                </c:pt>
                <c:pt idx="872">
                  <c:v>736</c:v>
                </c:pt>
                <c:pt idx="873">
                  <c:v>736</c:v>
                </c:pt>
                <c:pt idx="874">
                  <c:v>736</c:v>
                </c:pt>
                <c:pt idx="875">
                  <c:v>736</c:v>
                </c:pt>
                <c:pt idx="876">
                  <c:v>736</c:v>
                </c:pt>
                <c:pt idx="877">
                  <c:v>736</c:v>
                </c:pt>
                <c:pt idx="878">
                  <c:v>736</c:v>
                </c:pt>
                <c:pt idx="879">
                  <c:v>736</c:v>
                </c:pt>
                <c:pt idx="880">
                  <c:v>736</c:v>
                </c:pt>
                <c:pt idx="881">
                  <c:v>737</c:v>
                </c:pt>
                <c:pt idx="882">
                  <c:v>737</c:v>
                </c:pt>
                <c:pt idx="883">
                  <c:v>737</c:v>
                </c:pt>
                <c:pt idx="884">
                  <c:v>737</c:v>
                </c:pt>
                <c:pt idx="885">
                  <c:v>737</c:v>
                </c:pt>
                <c:pt idx="886">
                  <c:v>737</c:v>
                </c:pt>
                <c:pt idx="887">
                  <c:v>737</c:v>
                </c:pt>
                <c:pt idx="888">
                  <c:v>737</c:v>
                </c:pt>
                <c:pt idx="889">
                  <c:v>737</c:v>
                </c:pt>
                <c:pt idx="890">
                  <c:v>737</c:v>
                </c:pt>
                <c:pt idx="891">
                  <c:v>737</c:v>
                </c:pt>
                <c:pt idx="892">
                  <c:v>737</c:v>
                </c:pt>
                <c:pt idx="893">
                  <c:v>738</c:v>
                </c:pt>
                <c:pt idx="894">
                  <c:v>738</c:v>
                </c:pt>
                <c:pt idx="895">
                  <c:v>738</c:v>
                </c:pt>
                <c:pt idx="896">
                  <c:v>738</c:v>
                </c:pt>
                <c:pt idx="897">
                  <c:v>738</c:v>
                </c:pt>
                <c:pt idx="898">
                  <c:v>738</c:v>
                </c:pt>
                <c:pt idx="899">
                  <c:v>738</c:v>
                </c:pt>
                <c:pt idx="900">
                  <c:v>738</c:v>
                </c:pt>
                <c:pt idx="901">
                  <c:v>738</c:v>
                </c:pt>
                <c:pt idx="902">
                  <c:v>738</c:v>
                </c:pt>
                <c:pt idx="903">
                  <c:v>738</c:v>
                </c:pt>
                <c:pt idx="904">
                  <c:v>739</c:v>
                </c:pt>
                <c:pt idx="905">
                  <c:v>739</c:v>
                </c:pt>
                <c:pt idx="906">
                  <c:v>739</c:v>
                </c:pt>
                <c:pt idx="907">
                  <c:v>739</c:v>
                </c:pt>
                <c:pt idx="908">
                  <c:v>739</c:v>
                </c:pt>
                <c:pt idx="909">
                  <c:v>739</c:v>
                </c:pt>
                <c:pt idx="910">
                  <c:v>739</c:v>
                </c:pt>
                <c:pt idx="911">
                  <c:v>739</c:v>
                </c:pt>
                <c:pt idx="912">
                  <c:v>739</c:v>
                </c:pt>
                <c:pt idx="913">
                  <c:v>739</c:v>
                </c:pt>
                <c:pt idx="914">
                  <c:v>739</c:v>
                </c:pt>
                <c:pt idx="915">
                  <c:v>739</c:v>
                </c:pt>
                <c:pt idx="916">
                  <c:v>740</c:v>
                </c:pt>
                <c:pt idx="917">
                  <c:v>740</c:v>
                </c:pt>
                <c:pt idx="918">
                  <c:v>740</c:v>
                </c:pt>
                <c:pt idx="919">
                  <c:v>740</c:v>
                </c:pt>
                <c:pt idx="920">
                  <c:v>740</c:v>
                </c:pt>
                <c:pt idx="921">
                  <c:v>740</c:v>
                </c:pt>
                <c:pt idx="922">
                  <c:v>740</c:v>
                </c:pt>
                <c:pt idx="923">
                  <c:v>740</c:v>
                </c:pt>
                <c:pt idx="924">
                  <c:v>740</c:v>
                </c:pt>
                <c:pt idx="925">
                  <c:v>740</c:v>
                </c:pt>
                <c:pt idx="926">
                  <c:v>740</c:v>
                </c:pt>
                <c:pt idx="927">
                  <c:v>741</c:v>
                </c:pt>
                <c:pt idx="928">
                  <c:v>741</c:v>
                </c:pt>
                <c:pt idx="929">
                  <c:v>741</c:v>
                </c:pt>
                <c:pt idx="930">
                  <c:v>741</c:v>
                </c:pt>
                <c:pt idx="931">
                  <c:v>741</c:v>
                </c:pt>
                <c:pt idx="932">
                  <c:v>741</c:v>
                </c:pt>
                <c:pt idx="933">
                  <c:v>741</c:v>
                </c:pt>
                <c:pt idx="934">
                  <c:v>741</c:v>
                </c:pt>
                <c:pt idx="935">
                  <c:v>741</c:v>
                </c:pt>
                <c:pt idx="936">
                  <c:v>741</c:v>
                </c:pt>
                <c:pt idx="937">
                  <c:v>741</c:v>
                </c:pt>
                <c:pt idx="938">
                  <c:v>741</c:v>
                </c:pt>
                <c:pt idx="939">
                  <c:v>742</c:v>
                </c:pt>
                <c:pt idx="940">
                  <c:v>742</c:v>
                </c:pt>
                <c:pt idx="941">
                  <c:v>742</c:v>
                </c:pt>
                <c:pt idx="942">
                  <c:v>742</c:v>
                </c:pt>
                <c:pt idx="943">
                  <c:v>742</c:v>
                </c:pt>
                <c:pt idx="944">
                  <c:v>742</c:v>
                </c:pt>
                <c:pt idx="945">
                  <c:v>742</c:v>
                </c:pt>
                <c:pt idx="946">
                  <c:v>742</c:v>
                </c:pt>
                <c:pt idx="947">
                  <c:v>742</c:v>
                </c:pt>
                <c:pt idx="948">
                  <c:v>742</c:v>
                </c:pt>
                <c:pt idx="949">
                  <c:v>742</c:v>
                </c:pt>
                <c:pt idx="950">
                  <c:v>743</c:v>
                </c:pt>
                <c:pt idx="951">
                  <c:v>743</c:v>
                </c:pt>
                <c:pt idx="952">
                  <c:v>743</c:v>
                </c:pt>
                <c:pt idx="953">
                  <c:v>743</c:v>
                </c:pt>
                <c:pt idx="954">
                  <c:v>743</c:v>
                </c:pt>
                <c:pt idx="955">
                  <c:v>743</c:v>
                </c:pt>
                <c:pt idx="956">
                  <c:v>743</c:v>
                </c:pt>
                <c:pt idx="957">
                  <c:v>743</c:v>
                </c:pt>
                <c:pt idx="958">
                  <c:v>743</c:v>
                </c:pt>
                <c:pt idx="959">
                  <c:v>743</c:v>
                </c:pt>
                <c:pt idx="960">
                  <c:v>743</c:v>
                </c:pt>
                <c:pt idx="961">
                  <c:v>743</c:v>
                </c:pt>
                <c:pt idx="962">
                  <c:v>744</c:v>
                </c:pt>
                <c:pt idx="963">
                  <c:v>744</c:v>
                </c:pt>
                <c:pt idx="964">
                  <c:v>744</c:v>
                </c:pt>
                <c:pt idx="965">
                  <c:v>744</c:v>
                </c:pt>
                <c:pt idx="966">
                  <c:v>744</c:v>
                </c:pt>
                <c:pt idx="967">
                  <c:v>744</c:v>
                </c:pt>
                <c:pt idx="968">
                  <c:v>744</c:v>
                </c:pt>
                <c:pt idx="969">
                  <c:v>744</c:v>
                </c:pt>
                <c:pt idx="970">
                  <c:v>744</c:v>
                </c:pt>
                <c:pt idx="971">
                  <c:v>744</c:v>
                </c:pt>
                <c:pt idx="972">
                  <c:v>744</c:v>
                </c:pt>
                <c:pt idx="973">
                  <c:v>744</c:v>
                </c:pt>
                <c:pt idx="974">
                  <c:v>745</c:v>
                </c:pt>
                <c:pt idx="975">
                  <c:v>745</c:v>
                </c:pt>
                <c:pt idx="976">
                  <c:v>745</c:v>
                </c:pt>
                <c:pt idx="977">
                  <c:v>745</c:v>
                </c:pt>
                <c:pt idx="978">
                  <c:v>745</c:v>
                </c:pt>
                <c:pt idx="979">
                  <c:v>745</c:v>
                </c:pt>
                <c:pt idx="980">
                  <c:v>745</c:v>
                </c:pt>
                <c:pt idx="981">
                  <c:v>745</c:v>
                </c:pt>
                <c:pt idx="982">
                  <c:v>745</c:v>
                </c:pt>
                <c:pt idx="983">
                  <c:v>745</c:v>
                </c:pt>
                <c:pt idx="984">
                  <c:v>745</c:v>
                </c:pt>
                <c:pt idx="985">
                  <c:v>746</c:v>
                </c:pt>
                <c:pt idx="986">
                  <c:v>746</c:v>
                </c:pt>
                <c:pt idx="987">
                  <c:v>746</c:v>
                </c:pt>
                <c:pt idx="988">
                  <c:v>746</c:v>
                </c:pt>
                <c:pt idx="989">
                  <c:v>746</c:v>
                </c:pt>
                <c:pt idx="990">
                  <c:v>746</c:v>
                </c:pt>
                <c:pt idx="991">
                  <c:v>746</c:v>
                </c:pt>
                <c:pt idx="992">
                  <c:v>746</c:v>
                </c:pt>
                <c:pt idx="993">
                  <c:v>746</c:v>
                </c:pt>
                <c:pt idx="994">
                  <c:v>746</c:v>
                </c:pt>
                <c:pt idx="995">
                  <c:v>746</c:v>
                </c:pt>
                <c:pt idx="996">
                  <c:v>746</c:v>
                </c:pt>
                <c:pt idx="997">
                  <c:v>747</c:v>
                </c:pt>
                <c:pt idx="998">
                  <c:v>747</c:v>
                </c:pt>
                <c:pt idx="999">
                  <c:v>747</c:v>
                </c:pt>
                <c:pt idx="1000">
                  <c:v>747</c:v>
                </c:pt>
                <c:pt idx="1001">
                  <c:v>747</c:v>
                </c:pt>
                <c:pt idx="1002">
                  <c:v>747</c:v>
                </c:pt>
                <c:pt idx="1003">
                  <c:v>747</c:v>
                </c:pt>
                <c:pt idx="1004">
                  <c:v>747</c:v>
                </c:pt>
                <c:pt idx="1005">
                  <c:v>747</c:v>
                </c:pt>
                <c:pt idx="1006">
                  <c:v>747</c:v>
                </c:pt>
                <c:pt idx="1007">
                  <c:v>747</c:v>
                </c:pt>
                <c:pt idx="1008">
                  <c:v>748</c:v>
                </c:pt>
                <c:pt idx="1009">
                  <c:v>748</c:v>
                </c:pt>
                <c:pt idx="1010">
                  <c:v>748</c:v>
                </c:pt>
                <c:pt idx="1011">
                  <c:v>748</c:v>
                </c:pt>
                <c:pt idx="1012">
                  <c:v>748</c:v>
                </c:pt>
                <c:pt idx="1013">
                  <c:v>748</c:v>
                </c:pt>
                <c:pt idx="1014">
                  <c:v>748</c:v>
                </c:pt>
                <c:pt idx="1015">
                  <c:v>748</c:v>
                </c:pt>
                <c:pt idx="1016">
                  <c:v>748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839168"/>
        <c:axId val="94840704"/>
      </c:lineChart>
      <c:catAx>
        <c:axId val="94839168"/>
        <c:scaling>
          <c:orientation val="minMax"/>
        </c:scaling>
        <c:delete val="0"/>
        <c:axPos val="b"/>
        <c:majorTickMark val="out"/>
        <c:minorTickMark val="none"/>
        <c:tickLblPos val="nextTo"/>
        <c:crossAx val="94840704"/>
        <c:crosses val="autoZero"/>
        <c:auto val="1"/>
        <c:lblAlgn val="ctr"/>
        <c:lblOffset val="100"/>
        <c:noMultiLvlLbl val="0"/>
      </c:catAx>
      <c:valAx>
        <c:axId val="9484070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948391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438150</xdr:colOff>
      <xdr:row>165</xdr:row>
      <xdr:rowOff>114300</xdr:rowOff>
    </xdr:from>
    <xdr:to>
      <xdr:col>16</xdr:col>
      <xdr:colOff>209550</xdr:colOff>
      <xdr:row>181</xdr:row>
      <xdr:rowOff>114300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438150</xdr:colOff>
      <xdr:row>1020</xdr:row>
      <xdr:rowOff>114300</xdr:rowOff>
    </xdr:from>
    <xdr:to>
      <xdr:col>16</xdr:col>
      <xdr:colOff>209550</xdr:colOff>
      <xdr:row>1036</xdr:row>
      <xdr:rowOff>114300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51"/>
  <sheetViews>
    <sheetView tabSelected="1" workbookViewId="0">
      <selection activeCell="C19" sqref="C19"/>
    </sheetView>
  </sheetViews>
  <sheetFormatPr defaultRowHeight="13.5" x14ac:dyDescent="0.15"/>
  <cols>
    <col min="1" max="1" width="2.125" customWidth="1"/>
    <col min="2" max="2" width="21.625" customWidth="1"/>
    <col min="3" max="3" width="13.625" bestFit="1" customWidth="1"/>
    <col min="9" max="9" width="11.125" customWidth="1"/>
    <col min="13" max="13" width="13" bestFit="1" customWidth="1"/>
  </cols>
  <sheetData>
    <row r="2" spans="2:19" x14ac:dyDescent="0.15">
      <c r="B2" s="82" t="s">
        <v>311</v>
      </c>
      <c r="C2" s="82" t="s">
        <v>312</v>
      </c>
      <c r="D2" s="78" t="s">
        <v>0</v>
      </c>
      <c r="E2" s="79"/>
      <c r="F2" s="78" t="s">
        <v>315</v>
      </c>
      <c r="G2" s="79"/>
      <c r="H2" s="80" t="s">
        <v>322</v>
      </c>
      <c r="I2" s="81"/>
      <c r="J2" s="81"/>
      <c r="K2" s="81"/>
      <c r="L2" s="81"/>
      <c r="M2" s="81"/>
      <c r="N2" s="81"/>
      <c r="O2" s="18" t="s">
        <v>324</v>
      </c>
      <c r="R2" s="66"/>
      <c r="S2" t="s">
        <v>598</v>
      </c>
    </row>
    <row r="3" spans="2:19" x14ac:dyDescent="0.15">
      <c r="B3" s="76"/>
      <c r="C3" s="76"/>
      <c r="D3" s="18" t="s">
        <v>605</v>
      </c>
      <c r="E3" s="24" t="s">
        <v>313</v>
      </c>
      <c r="F3" s="18" t="s">
        <v>605</v>
      </c>
      <c r="G3" s="18" t="s">
        <v>323</v>
      </c>
      <c r="H3" s="18" t="s">
        <v>317</v>
      </c>
      <c r="I3" s="18" t="s">
        <v>318</v>
      </c>
      <c r="J3" s="18" t="s">
        <v>319</v>
      </c>
      <c r="K3" s="18" t="s">
        <v>320</v>
      </c>
      <c r="L3" s="18" t="s">
        <v>321</v>
      </c>
      <c r="M3" s="18" t="s">
        <v>327</v>
      </c>
      <c r="N3" s="20" t="s">
        <v>316</v>
      </c>
      <c r="O3" s="25" t="s">
        <v>325</v>
      </c>
    </row>
    <row r="4" spans="2:19" x14ac:dyDescent="0.15">
      <c r="B4" s="66" t="s">
        <v>392</v>
      </c>
      <c r="C4" s="5">
        <f>+ROUND($E4*0.25+$D$21*0.15+$E$34*0.2+$O4*0.25+$N$48*0.15,0)</f>
        <v>729</v>
      </c>
      <c r="D4" s="65">
        <v>1367</v>
      </c>
      <c r="E4" s="5">
        <f>ROUNDDOWN(VLOOKUP(D4,X1テーブル!B$4:E$51,3)*D4+VLOOKUP(D4,X1テーブル!B$4:E$51,4),0)</f>
        <v>414</v>
      </c>
      <c r="F4" s="65">
        <v>1367</v>
      </c>
      <c r="G4" s="5">
        <f>ROUNDDOWN(VLOOKUP(F4,Z元請管工事高テーブル!B$4:E$45,3)*F4+VLOOKUP(F4,Z元請管工事高テーブル!B$4:E$45,4),0)</f>
        <v>287</v>
      </c>
      <c r="H4" s="66">
        <v>7</v>
      </c>
      <c r="I4" s="66">
        <v>6</v>
      </c>
      <c r="J4" s="66">
        <v>0</v>
      </c>
      <c r="K4" s="66">
        <v>1</v>
      </c>
      <c r="L4" s="66">
        <v>0</v>
      </c>
      <c r="M4" s="66">
        <f>+(I4*6+(H4-I4)*5+J4*3+K4*2+L4*1)</f>
        <v>43</v>
      </c>
      <c r="N4" s="5">
        <f>ROUNDDOWN(VLOOKUP(M4,技術職員評点算出テーブル!A$3:D$32,3)*M4+VLOOKUP(M4,技術職員評点算出テーブル!A$3:D$32,4),0)</f>
        <v>903</v>
      </c>
      <c r="O4" s="5">
        <f>ROUNDDOWN((+G4+N4*4)/5,0)</f>
        <v>779</v>
      </c>
    </row>
    <row r="5" spans="2:19" x14ac:dyDescent="0.15">
      <c r="B5" s="66" t="s">
        <v>599</v>
      </c>
      <c r="C5" s="5">
        <f t="shared" ref="C5:C11" si="0">+ROUND($E5*0.25+$D$21*0.15+$E$34*0.2+$O5*0.25+$N$48*0.15,0)</f>
        <v>723</v>
      </c>
      <c r="D5" s="66">
        <v>0</v>
      </c>
      <c r="E5" s="5">
        <f>ROUNDDOWN(VLOOKUP(D5,X1テーブル!B$4:E$51,3)*D5+VLOOKUP(D5,X1テーブル!B$4:E$51,4),0)</f>
        <v>397</v>
      </c>
      <c r="F5" s="65">
        <v>0</v>
      </c>
      <c r="G5" s="5">
        <f>ROUNDDOWN(VLOOKUP(F5,Z元請管工事高テーブル!B$4:E$45,3)*F5+VLOOKUP(F5,Z元請管工事高テーブル!B$4:E$45,4),0)</f>
        <v>241</v>
      </c>
      <c r="H5" s="66">
        <v>7</v>
      </c>
      <c r="I5" s="66">
        <v>6</v>
      </c>
      <c r="J5" s="66"/>
      <c r="K5" s="66">
        <v>1</v>
      </c>
      <c r="L5" s="66">
        <v>0</v>
      </c>
      <c r="M5" s="66">
        <f t="shared" ref="M5:M11" si="1">+(I5*6+(H5-I5)*5+J5*3+K5*2+L5*1)</f>
        <v>43</v>
      </c>
      <c r="N5" s="5">
        <f>ROUNDDOWN(VLOOKUP(M5,技術職員評点算出テーブル!A$3:D$32,3)*M5+VLOOKUP(M5,技術職員評点算出テーブル!A$3:D$32,4),0)</f>
        <v>903</v>
      </c>
      <c r="O5" s="5">
        <f t="shared" ref="O5:O11" si="2">ROUNDDOWN((+G5+N5*4)/5,0)</f>
        <v>770</v>
      </c>
    </row>
    <row r="6" spans="2:19" x14ac:dyDescent="0.15">
      <c r="B6" s="66"/>
      <c r="C6" s="5"/>
      <c r="D6" s="66"/>
      <c r="E6" s="5"/>
      <c r="F6" s="65"/>
      <c r="G6" s="5"/>
      <c r="H6" s="66"/>
      <c r="I6" s="66"/>
      <c r="J6" s="66"/>
      <c r="K6" s="66"/>
      <c r="L6" s="66"/>
      <c r="M6" s="66"/>
      <c r="N6" s="5"/>
      <c r="O6" s="5"/>
    </row>
    <row r="7" spans="2:19" x14ac:dyDescent="0.15">
      <c r="B7" s="66" t="s">
        <v>600</v>
      </c>
      <c r="C7" s="5">
        <f t="shared" si="0"/>
        <v>651</v>
      </c>
      <c r="D7" s="66">
        <v>484</v>
      </c>
      <c r="E7" s="5">
        <f>ROUNDDOWN(VLOOKUP(D7,X1テーブル!B$4:E$51,3)*D7+VLOOKUP(D7,X1テーブル!B$4:E$51,4),0)</f>
        <v>403</v>
      </c>
      <c r="F7" s="65">
        <v>398</v>
      </c>
      <c r="G7" s="5">
        <f>ROUNDDOWN(VLOOKUP(F7,Z元請管工事高テーブル!B$4:E$45,3)*F7+VLOOKUP(F7,Z元請管工事高テーブル!B$4:E$45,4),0)</f>
        <v>254</v>
      </c>
      <c r="H7" s="66">
        <v>0</v>
      </c>
      <c r="I7" s="66"/>
      <c r="J7" s="66"/>
      <c r="K7" s="66">
        <v>1</v>
      </c>
      <c r="L7" s="66"/>
      <c r="M7" s="65">
        <f t="shared" si="1"/>
        <v>2</v>
      </c>
      <c r="N7" s="5">
        <f>ROUNDDOWN(VLOOKUP(M7,技術職員評点算出テーブル!A$3:D$32,3)*M7+VLOOKUP(M7,技術職員評点算出テーブル!A$3:D$32,4),0)</f>
        <v>534</v>
      </c>
      <c r="O7" s="5">
        <f t="shared" si="2"/>
        <v>478</v>
      </c>
    </row>
    <row r="8" spans="2:19" x14ac:dyDescent="0.15">
      <c r="B8" s="66" t="s">
        <v>601</v>
      </c>
      <c r="C8" s="5">
        <f t="shared" si="0"/>
        <v>649</v>
      </c>
      <c r="D8" s="66">
        <v>0</v>
      </c>
      <c r="E8" s="5">
        <f>ROUNDDOWN(VLOOKUP(D8,X1テーブル!B$4:E$51,3)*D8+VLOOKUP(D8,X1テーブル!B$4:E$51,4),0)</f>
        <v>397</v>
      </c>
      <c r="F8" s="65">
        <v>0</v>
      </c>
      <c r="G8" s="5">
        <f>ROUNDDOWN(VLOOKUP(F8,Z元請管工事高テーブル!B$4:E$45,3)*F8+VLOOKUP(F8,Z元請管工事高テーブル!B$4:E$45,4),0)</f>
        <v>241</v>
      </c>
      <c r="H8" s="66">
        <v>0</v>
      </c>
      <c r="I8" s="66"/>
      <c r="J8" s="66"/>
      <c r="K8" s="66">
        <v>1</v>
      </c>
      <c r="L8" s="66"/>
      <c r="M8" s="66">
        <f t="shared" si="1"/>
        <v>2</v>
      </c>
      <c r="N8" s="5">
        <f>ROUNDDOWN(VLOOKUP(M8,技術職員評点算出テーブル!A$3:D$32,3)*M8+VLOOKUP(M8,技術職員評点算出テーブル!A$3:D$32,4),0)</f>
        <v>534</v>
      </c>
      <c r="O8" s="5">
        <f t="shared" si="2"/>
        <v>475</v>
      </c>
    </row>
    <row r="9" spans="2:19" x14ac:dyDescent="0.15">
      <c r="B9" s="66"/>
      <c r="C9" s="5"/>
      <c r="D9" s="66"/>
      <c r="E9" s="5"/>
      <c r="F9" s="65"/>
      <c r="G9" s="5"/>
      <c r="H9" s="66"/>
      <c r="I9" s="66"/>
      <c r="J9" s="66"/>
      <c r="K9" s="66"/>
      <c r="L9" s="66"/>
      <c r="M9" s="66"/>
      <c r="N9" s="5"/>
      <c r="O9" s="5"/>
    </row>
    <row r="10" spans="2:19" x14ac:dyDescent="0.15">
      <c r="B10" s="66"/>
      <c r="C10" s="5"/>
      <c r="D10" s="66"/>
      <c r="E10" s="5"/>
      <c r="F10" s="65"/>
      <c r="G10" s="5"/>
      <c r="H10" s="66"/>
      <c r="I10" s="66"/>
      <c r="J10" s="66"/>
      <c r="K10" s="66"/>
      <c r="L10" s="66"/>
      <c r="M10" s="66"/>
      <c r="N10" s="5"/>
      <c r="O10" s="5"/>
    </row>
    <row r="11" spans="2:19" x14ac:dyDescent="0.15">
      <c r="B11" s="66" t="s">
        <v>602</v>
      </c>
      <c r="C11" s="5">
        <f t="shared" si="0"/>
        <v>841</v>
      </c>
      <c r="D11" s="66">
        <v>155636</v>
      </c>
      <c r="E11" s="5">
        <f>ROUNDDOWN(VLOOKUP(D11,X1テーブル!B$4:E$51,3)*D11+VLOOKUP(D11,X1テーブル!B$4:E$51,4),0)</f>
        <v>759</v>
      </c>
      <c r="F11" s="65">
        <v>49905</v>
      </c>
      <c r="G11" s="5">
        <f>ROUNDDOWN(VLOOKUP(F11,Z元請管工事高テーブル!B$4:E$45,3)*F11+VLOOKUP(F11,Z元請管工事高テーブル!B$4:E$45,4),0)</f>
        <v>744</v>
      </c>
      <c r="H11" s="66">
        <v>7</v>
      </c>
      <c r="I11" s="66">
        <v>6</v>
      </c>
      <c r="J11" s="66"/>
      <c r="K11" s="66">
        <v>2</v>
      </c>
      <c r="L11" s="66">
        <v>0</v>
      </c>
      <c r="M11" s="66">
        <f t="shared" si="1"/>
        <v>45</v>
      </c>
      <c r="N11" s="5">
        <f>ROUNDDOWN(VLOOKUP(M11,技術職員評点算出テーブル!A$3:D$32,3)*M11+VLOOKUP(M11,技術職員評点算出テーブル!A$3:D$32,4),0)</f>
        <v>916</v>
      </c>
      <c r="O11" s="5">
        <f t="shared" si="2"/>
        <v>881</v>
      </c>
    </row>
    <row r="12" spans="2:19" x14ac:dyDescent="0.15">
      <c r="B12" s="66"/>
      <c r="C12" s="5"/>
      <c r="D12" s="66"/>
      <c r="E12" s="5"/>
      <c r="F12" s="65"/>
      <c r="G12" s="5"/>
      <c r="H12" s="66"/>
      <c r="I12" s="66"/>
      <c r="J12" s="66"/>
      <c r="K12" s="66"/>
      <c r="L12" s="66"/>
      <c r="M12" s="66"/>
      <c r="N12" s="5"/>
      <c r="O12" s="5"/>
    </row>
    <row r="13" spans="2:19" x14ac:dyDescent="0.15">
      <c r="B13" s="66"/>
      <c r="C13" s="5"/>
      <c r="D13" s="66"/>
      <c r="E13" s="5"/>
      <c r="F13" s="65"/>
      <c r="G13" s="5"/>
      <c r="H13" s="66"/>
      <c r="I13" s="66"/>
      <c r="J13" s="66"/>
      <c r="K13" s="66"/>
      <c r="L13" s="66"/>
      <c r="M13" s="66"/>
      <c r="N13" s="5"/>
      <c r="O13" s="5"/>
    </row>
    <row r="14" spans="2:19" x14ac:dyDescent="0.15">
      <c r="B14" s="66"/>
      <c r="C14" s="5"/>
      <c r="D14" s="66"/>
      <c r="E14" s="5"/>
      <c r="F14" s="65"/>
      <c r="G14" s="5"/>
      <c r="H14" s="66"/>
      <c r="I14" s="66"/>
      <c r="J14" s="66"/>
      <c r="K14" s="66"/>
      <c r="L14" s="66"/>
      <c r="M14" s="66"/>
      <c r="N14" s="5"/>
      <c r="O14" s="5"/>
    </row>
    <row r="15" spans="2:19" x14ac:dyDescent="0.15">
      <c r="B15" s="66"/>
      <c r="C15" s="5"/>
      <c r="D15" s="66"/>
      <c r="E15" s="5"/>
      <c r="F15" s="65"/>
      <c r="G15" s="5"/>
      <c r="H15" s="66"/>
      <c r="I15" s="66"/>
      <c r="J15" s="66"/>
      <c r="K15" s="66"/>
      <c r="L15" s="66"/>
      <c r="M15" s="66"/>
      <c r="N15" s="5"/>
      <c r="O15" s="5"/>
    </row>
    <row r="18" spans="2:17" x14ac:dyDescent="0.15">
      <c r="B18" s="18" t="s">
        <v>388</v>
      </c>
      <c r="C18" s="18" t="s">
        <v>389</v>
      </c>
      <c r="D18" s="18" t="s">
        <v>4</v>
      </c>
      <c r="G18" s="23" t="s">
        <v>413</v>
      </c>
      <c r="H18" s="29"/>
      <c r="I18" s="29"/>
      <c r="J18" s="29"/>
      <c r="K18" s="29"/>
      <c r="L18" s="30"/>
      <c r="M18" s="5"/>
      <c r="N18" s="5"/>
      <c r="O18" s="5"/>
      <c r="P18" s="5"/>
      <c r="Q18" s="33"/>
    </row>
    <row r="19" spans="2:17" x14ac:dyDescent="0.15">
      <c r="B19" s="5" t="s">
        <v>390</v>
      </c>
      <c r="C19" s="65">
        <v>15414</v>
      </c>
      <c r="D19" s="5">
        <f>ROUNDDOWN(IF(VLOOKUP(C19,X21テーブル!B4:E50,3)*C19&lt;0,361,VLOOKUP(C19,X21テーブル!B4:E50,3)*C19+VLOOKUP(C19,X21テーブル!B4:E50,4)),0)</f>
        <v>604</v>
      </c>
      <c r="G19" s="33"/>
      <c r="H19" s="23" t="s">
        <v>420</v>
      </c>
      <c r="I19" s="29"/>
      <c r="J19" s="29"/>
      <c r="K19" s="29"/>
      <c r="L19" s="30"/>
      <c r="M19" s="67" t="s">
        <v>441</v>
      </c>
      <c r="N19" s="5">
        <f>IF(M19="有",0,-40)</f>
        <v>0</v>
      </c>
      <c r="O19" s="5"/>
      <c r="P19" s="5"/>
      <c r="Q19" s="33"/>
    </row>
    <row r="20" spans="2:17" x14ac:dyDescent="0.15">
      <c r="B20" s="5" t="s">
        <v>391</v>
      </c>
      <c r="C20" s="65">
        <v>3774</v>
      </c>
      <c r="D20" s="5">
        <f>ROUNDDOWN(VLOOKUP(C20,X22テーブル!B4:E40,3)*C20+VLOOKUP(C20,X22テーブル!B4:E40,4),0)</f>
        <v>576</v>
      </c>
      <c r="G20" s="33"/>
      <c r="H20" s="23" t="s">
        <v>414</v>
      </c>
      <c r="I20" s="29"/>
      <c r="J20" s="29"/>
      <c r="K20" s="29"/>
      <c r="L20" s="30"/>
      <c r="M20" s="67" t="s">
        <v>441</v>
      </c>
      <c r="N20" s="5">
        <f t="shared" ref="N20:N21" si="3">IF(M20="有",0,-40)</f>
        <v>0</v>
      </c>
      <c r="O20" s="5"/>
      <c r="P20" s="5"/>
      <c r="Q20" s="33"/>
    </row>
    <row r="21" spans="2:17" x14ac:dyDescent="0.15">
      <c r="B21" s="73" t="s">
        <v>314</v>
      </c>
      <c r="C21" s="74"/>
      <c r="D21" s="5">
        <f>ROUNDDOWN(+(D19+D20)/2,0)</f>
        <v>590</v>
      </c>
      <c r="G21" s="33"/>
      <c r="H21" s="23" t="s">
        <v>415</v>
      </c>
      <c r="I21" s="29"/>
      <c r="J21" s="29"/>
      <c r="K21" s="29"/>
      <c r="L21" s="30"/>
      <c r="M21" s="67" t="s">
        <v>441</v>
      </c>
      <c r="N21" s="5">
        <f t="shared" si="3"/>
        <v>0</v>
      </c>
      <c r="O21" s="5"/>
      <c r="P21" s="5"/>
      <c r="Q21" s="33"/>
    </row>
    <row r="22" spans="2:17" x14ac:dyDescent="0.15">
      <c r="G22" s="33"/>
      <c r="H22" s="23" t="s">
        <v>416</v>
      </c>
      <c r="I22" s="29"/>
      <c r="J22" s="29"/>
      <c r="K22" s="29"/>
      <c r="L22" s="30"/>
      <c r="M22" s="67" t="s">
        <v>441</v>
      </c>
      <c r="N22" s="5">
        <f>IF(M22="有",15,0)</f>
        <v>15</v>
      </c>
      <c r="O22" s="5"/>
      <c r="P22" s="5"/>
      <c r="Q22" s="33"/>
    </row>
    <row r="23" spans="2:17" x14ac:dyDescent="0.15">
      <c r="B23" s="18" t="s">
        <v>393</v>
      </c>
      <c r="C23" s="22" t="s">
        <v>401</v>
      </c>
      <c r="D23" s="18" t="s">
        <v>411</v>
      </c>
      <c r="E23" s="18" t="s">
        <v>410</v>
      </c>
      <c r="G23" s="33"/>
      <c r="H23" s="23" t="s">
        <v>417</v>
      </c>
      <c r="I23" s="29"/>
      <c r="J23" s="29"/>
      <c r="K23" s="29"/>
      <c r="L23" s="30"/>
      <c r="M23" s="67" t="s">
        <v>441</v>
      </c>
      <c r="N23" s="5">
        <f t="shared" ref="N23:N24" si="4">IF(M23="有",15,0)</f>
        <v>15</v>
      </c>
      <c r="O23" s="5"/>
      <c r="P23" s="5"/>
      <c r="Q23" s="33"/>
    </row>
    <row r="24" spans="2:17" x14ac:dyDescent="0.15">
      <c r="B24" s="5" t="s">
        <v>394</v>
      </c>
      <c r="C24" s="27">
        <f>ROUND(IF(+(C47-C46)/C44*100&gt;5.1,5.1,IF(+(C47-C46)/C44*100&lt;-0.3,-0.3,+(C47-C46)/C44*100)),3)</f>
        <v>0.46200000000000002</v>
      </c>
      <c r="D24" s="5">
        <v>-0.46500000000000002</v>
      </c>
      <c r="E24" s="28">
        <f>+C24*D24</f>
        <v>-0.21483000000000002</v>
      </c>
      <c r="G24" s="35"/>
      <c r="H24" s="23" t="s">
        <v>418</v>
      </c>
      <c r="I24" s="29"/>
      <c r="J24" s="29"/>
      <c r="K24" s="29"/>
      <c r="L24" s="30"/>
      <c r="M24" s="67" t="s">
        <v>441</v>
      </c>
      <c r="N24" s="5">
        <f t="shared" si="4"/>
        <v>15</v>
      </c>
      <c r="O24" s="5"/>
      <c r="P24" s="5"/>
      <c r="Q24" s="33"/>
    </row>
    <row r="25" spans="2:17" x14ac:dyDescent="0.15">
      <c r="B25" s="5" t="s">
        <v>395</v>
      </c>
      <c r="C25" s="27">
        <f>ROUND(IF(+(C38+C39)/(C44/12)&gt;18,18,IF((+C38+C39)/(C44/12)&lt;0.9,0.9,+(C38+C39)/(C44/12))),3)</f>
        <v>5.6210000000000004</v>
      </c>
      <c r="D25" s="5">
        <v>-5.0799999999999998E-2</v>
      </c>
      <c r="E25" s="28">
        <f t="shared" ref="E25:E31" si="5">+C25*D25</f>
        <v>-0.28554679999999999</v>
      </c>
      <c r="G25" s="34" t="s">
        <v>419</v>
      </c>
      <c r="H25" s="29"/>
      <c r="I25" s="29"/>
      <c r="J25" s="29"/>
      <c r="K25" s="29"/>
      <c r="L25" s="30"/>
      <c r="M25" s="5"/>
      <c r="N25" s="5">
        <f>SUM(N19:N24)</f>
        <v>45</v>
      </c>
      <c r="O25" s="5"/>
      <c r="P25" s="5"/>
      <c r="Q25" s="33"/>
    </row>
    <row r="26" spans="2:17" x14ac:dyDescent="0.15">
      <c r="B26" s="5" t="s">
        <v>396</v>
      </c>
      <c r="C26" s="27">
        <f>ROUND(IF(+C45/((C42+C43)/2)*100&gt;63.6,63.6,IF(+C45/((C42+C43)/2)*100&lt;6.5,6.5,+C45/((C42+C43)/2)*100)),3)</f>
        <v>32.137999999999998</v>
      </c>
      <c r="D26" s="5">
        <v>2.64E-2</v>
      </c>
      <c r="E26" s="28">
        <f t="shared" si="5"/>
        <v>0.84844319999999995</v>
      </c>
      <c r="G26" s="32"/>
      <c r="H26" s="23" t="s">
        <v>422</v>
      </c>
      <c r="I26" s="29"/>
      <c r="J26" s="29"/>
      <c r="K26" s="29"/>
      <c r="L26" s="30"/>
      <c r="M26" s="66">
        <v>38</v>
      </c>
      <c r="N26" s="5">
        <f>VLOOKUP(M26,営業年数テーブル!A3:C33,3)</f>
        <v>60</v>
      </c>
      <c r="O26" s="5"/>
      <c r="P26" s="5"/>
    </row>
    <row r="27" spans="2:17" x14ac:dyDescent="0.15">
      <c r="B27" s="5" t="s">
        <v>397</v>
      </c>
      <c r="C27" s="27">
        <f>ROUND(IF(+C48/C44*100&gt;5.1,5.1,IF(+C48/C44*100&lt;-8.5,-8.5,+C48/C44*100)),3)</f>
        <v>4.6920000000000002</v>
      </c>
      <c r="D27" s="5">
        <v>2.7699999999999999E-2</v>
      </c>
      <c r="E27" s="28">
        <f t="shared" si="5"/>
        <v>0.12996840000000001</v>
      </c>
      <c r="G27" s="33"/>
      <c r="H27" s="23" t="s">
        <v>423</v>
      </c>
      <c r="I27" s="29"/>
      <c r="J27" s="29"/>
      <c r="K27" s="29"/>
      <c r="L27" s="30"/>
      <c r="M27" s="67" t="s">
        <v>510</v>
      </c>
      <c r="N27" s="5">
        <f>IF(M27="有",-60,0)</f>
        <v>0</v>
      </c>
      <c r="O27" s="5"/>
      <c r="P27" s="5"/>
    </row>
    <row r="28" spans="2:17" x14ac:dyDescent="0.15">
      <c r="B28" s="5" t="s">
        <v>398</v>
      </c>
      <c r="C28" s="27">
        <f>ROUND(IF(+C41/C37*100&gt;350,350,IF(+C41/C37*100&lt;-76.5,-76.5,+C41/C37*100)),3)</f>
        <v>50.831000000000003</v>
      </c>
      <c r="D28" s="5">
        <v>1.1000000000000001E-3</v>
      </c>
      <c r="E28" s="28">
        <f t="shared" si="5"/>
        <v>5.5914100000000008E-2</v>
      </c>
      <c r="G28" s="34" t="s">
        <v>424</v>
      </c>
      <c r="H28" s="29"/>
      <c r="I28" s="29"/>
      <c r="J28" s="29"/>
      <c r="K28" s="29"/>
      <c r="L28" s="30"/>
      <c r="M28" s="5"/>
      <c r="N28" s="5">
        <f>SUM(N26:N27)</f>
        <v>60</v>
      </c>
      <c r="O28" s="5"/>
      <c r="P28" s="5"/>
    </row>
    <row r="29" spans="2:17" x14ac:dyDescent="0.15">
      <c r="B29" s="5" t="s">
        <v>399</v>
      </c>
      <c r="C29" s="27">
        <f>ROUND(IF(+C41/C42*100&gt;68.5,68.5,IF(+C41/C42*100&lt;-68.6,-68.6,+C41/C42*100)),3)</f>
        <v>16.306000000000001</v>
      </c>
      <c r="D29" s="5">
        <v>8.8999999999999999E-3</v>
      </c>
      <c r="E29" s="28">
        <f t="shared" si="5"/>
        <v>0.14512340000000001</v>
      </c>
      <c r="G29" s="36"/>
      <c r="H29" s="23" t="s">
        <v>425</v>
      </c>
      <c r="I29" s="29"/>
      <c r="J29" s="29"/>
      <c r="K29" s="29"/>
      <c r="L29" s="30"/>
      <c r="M29" s="67" t="s">
        <v>441</v>
      </c>
      <c r="N29" s="5">
        <f t="shared" ref="N29" si="6">IF(M29="有",15,0)</f>
        <v>15</v>
      </c>
      <c r="O29" s="5"/>
      <c r="P29" s="5"/>
    </row>
    <row r="30" spans="2:17" x14ac:dyDescent="0.15">
      <c r="B30" s="5" t="s">
        <v>400</v>
      </c>
      <c r="C30" s="28">
        <f>ROUND(IF(+((C49+C50)/2)/100000&gt;15,15,IF(+((C49+C50)/2)/100000&lt;-10,-10,+((C49+C50)/2)/100000)),3)</f>
        <v>9.9000000000000005E-2</v>
      </c>
      <c r="D30" s="5">
        <v>8.1799999999999998E-2</v>
      </c>
      <c r="E30" s="28">
        <f t="shared" si="5"/>
        <v>8.0981999999999998E-3</v>
      </c>
      <c r="G30" s="34" t="s">
        <v>426</v>
      </c>
      <c r="H30" s="29"/>
      <c r="I30" s="29"/>
      <c r="J30" s="29"/>
      <c r="K30" s="29"/>
      <c r="L30" s="30"/>
      <c r="M30" s="5"/>
      <c r="N30" s="5">
        <f>SUM(N29)</f>
        <v>15</v>
      </c>
      <c r="O30" s="5"/>
      <c r="P30" s="5"/>
    </row>
    <row r="31" spans="2:17" x14ac:dyDescent="0.15">
      <c r="B31" s="5" t="s">
        <v>24</v>
      </c>
      <c r="C31" s="5">
        <f>ROUND(IF(+C40/100000&gt;100,100,IF(+C40/100000&lt;-3,-3,+C40/100000)),3)</f>
        <v>8.4000000000000005E-2</v>
      </c>
      <c r="D31" s="5">
        <v>1.72E-2</v>
      </c>
      <c r="E31" s="28">
        <f t="shared" si="5"/>
        <v>1.4448E-3</v>
      </c>
      <c r="G31" s="36"/>
      <c r="H31" s="29" t="s">
        <v>427</v>
      </c>
      <c r="I31" s="29"/>
      <c r="J31" s="29"/>
      <c r="K31" s="29"/>
      <c r="L31" s="30"/>
      <c r="M31" s="67" t="s">
        <v>510</v>
      </c>
      <c r="N31" s="5">
        <f>IF(M31="有",-30,0)</f>
        <v>0</v>
      </c>
      <c r="O31" s="5"/>
      <c r="P31" s="5"/>
    </row>
    <row r="32" spans="2:17" x14ac:dyDescent="0.15">
      <c r="B32" s="22" t="s">
        <v>412</v>
      </c>
      <c r="C32" s="5"/>
      <c r="D32" s="5">
        <v>0.19059999999999999</v>
      </c>
      <c r="E32" s="28">
        <f>+D32</f>
        <v>0.19059999999999999</v>
      </c>
      <c r="G32" s="35"/>
      <c r="H32" s="29" t="s">
        <v>428</v>
      </c>
      <c r="I32" s="29"/>
      <c r="J32" s="29"/>
      <c r="K32" s="29"/>
      <c r="L32" s="30"/>
      <c r="M32" s="67" t="s">
        <v>510</v>
      </c>
      <c r="N32" s="5">
        <f>IF(M32="有",-15,0)</f>
        <v>0</v>
      </c>
      <c r="O32" s="5"/>
      <c r="P32" s="5"/>
    </row>
    <row r="33" spans="2:16" x14ac:dyDescent="0.15">
      <c r="B33" s="22" t="s">
        <v>28</v>
      </c>
      <c r="C33" s="5"/>
      <c r="D33" s="5"/>
      <c r="E33" s="19">
        <f>ROUND(SUM(E24:E32),2)</f>
        <v>0.88</v>
      </c>
      <c r="G33" s="34" t="s">
        <v>429</v>
      </c>
      <c r="H33" s="29"/>
      <c r="I33" s="29"/>
      <c r="J33" s="29"/>
      <c r="K33" s="29"/>
      <c r="L33" s="30"/>
      <c r="M33" s="5"/>
      <c r="N33" s="5">
        <f>SUM(N31:N32)</f>
        <v>0</v>
      </c>
      <c r="O33" s="5"/>
      <c r="P33" s="5"/>
    </row>
    <row r="34" spans="2:16" x14ac:dyDescent="0.15">
      <c r="B34" s="73" t="s">
        <v>402</v>
      </c>
      <c r="C34" s="74"/>
      <c r="D34" s="5"/>
      <c r="E34" s="5">
        <f>ROUND(+E33*167.3+583,0)</f>
        <v>730</v>
      </c>
      <c r="G34" s="36"/>
      <c r="H34" s="29" t="s">
        <v>430</v>
      </c>
      <c r="I34" s="29"/>
      <c r="J34" s="29"/>
      <c r="K34" s="29"/>
      <c r="L34" s="30"/>
      <c r="M34" s="68" t="s">
        <v>604</v>
      </c>
      <c r="N34" s="5">
        <f>IF(M34="監査無し",0,IF(M34="会計監査人の設置",20,IF(M34="会計参与の設置",10,2)))</f>
        <v>2</v>
      </c>
      <c r="O34" s="5"/>
      <c r="P34" s="5"/>
    </row>
    <row r="35" spans="2:16" x14ac:dyDescent="0.15">
      <c r="G35" s="35"/>
      <c r="H35" s="29" t="s">
        <v>431</v>
      </c>
      <c r="I35" s="29"/>
      <c r="J35" s="29"/>
      <c r="K35" s="50" t="s">
        <v>512</v>
      </c>
      <c r="L35" s="69">
        <v>157487</v>
      </c>
      <c r="M35" s="66">
        <v>1</v>
      </c>
      <c r="N35" s="75">
        <f>+M35+M36*0.4</f>
        <v>1.4</v>
      </c>
      <c r="O35" s="5">
        <f>+L35/100000</f>
        <v>1.57487</v>
      </c>
      <c r="P35" s="5" t="s">
        <v>4</v>
      </c>
    </row>
    <row r="36" spans="2:16" x14ac:dyDescent="0.15">
      <c r="B36" s="18" t="s">
        <v>403</v>
      </c>
      <c r="C36" s="18" t="s">
        <v>401</v>
      </c>
      <c r="G36" s="35"/>
      <c r="H36" s="29" t="s">
        <v>432</v>
      </c>
      <c r="I36" s="29"/>
      <c r="J36" s="29"/>
      <c r="K36" s="29"/>
      <c r="L36" s="30"/>
      <c r="M36" s="66">
        <v>1</v>
      </c>
      <c r="N36" s="76"/>
      <c r="O36" s="5">
        <f>VLOOKUP(O35,公認会計士等テーブル!B25:D30,3)</f>
        <v>4</v>
      </c>
      <c r="P36" s="5">
        <f>VLOOKUP(N35,公認会計士等テーブル!B5:I21,O36)</f>
        <v>10</v>
      </c>
    </row>
    <row r="37" spans="2:16" x14ac:dyDescent="0.15">
      <c r="B37" s="5" t="s">
        <v>23</v>
      </c>
      <c r="C37" s="65">
        <v>30324</v>
      </c>
      <c r="G37" s="34" t="s">
        <v>433</v>
      </c>
      <c r="H37" s="29"/>
      <c r="I37" s="29"/>
      <c r="J37" s="29"/>
      <c r="K37" s="29"/>
      <c r="L37" s="30"/>
      <c r="M37" s="5"/>
      <c r="N37" s="5">
        <f>+N34+P36</f>
        <v>12</v>
      </c>
      <c r="O37" s="5"/>
      <c r="P37" s="5"/>
    </row>
    <row r="38" spans="2:16" x14ac:dyDescent="0.15">
      <c r="B38" s="5" t="s">
        <v>404</v>
      </c>
      <c r="C38" s="65">
        <v>42195</v>
      </c>
      <c r="G38" s="36"/>
      <c r="H38" s="29" t="s">
        <v>434</v>
      </c>
      <c r="I38" s="29"/>
      <c r="J38" s="29"/>
      <c r="K38" s="50" t="s">
        <v>596</v>
      </c>
      <c r="L38" s="69">
        <v>0</v>
      </c>
      <c r="M38" s="60">
        <f>+L38/100000</f>
        <v>0</v>
      </c>
      <c r="N38" s="5">
        <f>VLOOKUP(M38,研究開発費テーブル!A3:C28,3)</f>
        <v>0</v>
      </c>
      <c r="O38" s="5"/>
      <c r="P38" s="5"/>
    </row>
    <row r="39" spans="2:16" x14ac:dyDescent="0.15">
      <c r="B39" s="5" t="s">
        <v>405</v>
      </c>
      <c r="C39" s="65">
        <v>36921</v>
      </c>
      <c r="G39" s="34" t="s">
        <v>435</v>
      </c>
      <c r="H39" s="29"/>
      <c r="I39" s="29"/>
      <c r="J39" s="29"/>
      <c r="K39" s="29"/>
      <c r="L39" s="30"/>
      <c r="M39" s="5"/>
      <c r="N39" s="5">
        <f>+N38</f>
        <v>0</v>
      </c>
      <c r="O39" s="5"/>
      <c r="P39" s="5"/>
    </row>
    <row r="40" spans="2:16" x14ac:dyDescent="0.15">
      <c r="B40" s="5" t="s">
        <v>24</v>
      </c>
      <c r="C40" s="65">
        <v>8414</v>
      </c>
      <c r="G40" s="36"/>
      <c r="H40" s="29" t="s">
        <v>436</v>
      </c>
      <c r="I40" s="29"/>
      <c r="J40" s="29"/>
      <c r="K40" s="29"/>
      <c r="L40" s="30"/>
      <c r="M40" s="66">
        <v>1</v>
      </c>
      <c r="N40" s="5">
        <f>IF(M40&gt;15,15,M40)</f>
        <v>1</v>
      </c>
      <c r="O40" s="5"/>
      <c r="P40" s="5"/>
    </row>
    <row r="41" spans="2:16" x14ac:dyDescent="0.15">
      <c r="B41" s="5" t="s">
        <v>22</v>
      </c>
      <c r="C41" s="65">
        <v>15414</v>
      </c>
      <c r="G41" s="34" t="s">
        <v>437</v>
      </c>
      <c r="H41" s="29"/>
      <c r="I41" s="29"/>
      <c r="J41" s="29"/>
      <c r="K41" s="29"/>
      <c r="L41" s="30"/>
      <c r="M41" s="5"/>
      <c r="N41" s="5">
        <f>+N40</f>
        <v>1</v>
      </c>
      <c r="O41" s="5"/>
      <c r="P41" s="5"/>
    </row>
    <row r="42" spans="2:16" x14ac:dyDescent="0.15">
      <c r="B42" s="5" t="s">
        <v>406</v>
      </c>
      <c r="C42" s="65">
        <v>94531</v>
      </c>
      <c r="G42" s="36"/>
      <c r="H42" s="29" t="s">
        <v>438</v>
      </c>
      <c r="I42" s="29"/>
      <c r="J42" s="29"/>
      <c r="K42" s="29"/>
      <c r="L42" s="30"/>
      <c r="M42" s="67" t="s">
        <v>441</v>
      </c>
      <c r="N42" s="5">
        <f>IF(M42="有",5,0)</f>
        <v>5</v>
      </c>
      <c r="O42" s="5"/>
      <c r="P42" s="5"/>
    </row>
    <row r="43" spans="2:16" x14ac:dyDescent="0.15">
      <c r="B43" s="5" t="s">
        <v>310</v>
      </c>
      <c r="C43" s="65">
        <v>71605</v>
      </c>
      <c r="G43" s="35"/>
      <c r="H43" s="29" t="s">
        <v>439</v>
      </c>
      <c r="I43" s="29"/>
      <c r="J43" s="29"/>
      <c r="K43" s="29"/>
      <c r="L43" s="30"/>
      <c r="M43" s="67" t="s">
        <v>510</v>
      </c>
      <c r="N43" s="5">
        <f>IF(M43="有",5,0)</f>
        <v>0</v>
      </c>
      <c r="O43" s="5"/>
      <c r="P43" s="5"/>
    </row>
    <row r="44" spans="2:16" ht="14.25" thickBot="1" x14ac:dyDescent="0.2">
      <c r="B44" s="5" t="s">
        <v>13</v>
      </c>
      <c r="C44" s="70">
        <v>168889</v>
      </c>
      <c r="G44" s="34" t="s">
        <v>440</v>
      </c>
      <c r="H44" s="29"/>
      <c r="I44" s="29"/>
      <c r="J44" s="29"/>
      <c r="K44" s="29"/>
      <c r="L44" s="30"/>
      <c r="M44" s="5"/>
      <c r="N44" s="5">
        <f>SUM(N42:N43)</f>
        <v>5</v>
      </c>
      <c r="O44" s="5"/>
      <c r="P44" s="5"/>
    </row>
    <row r="45" spans="2:16" ht="14.25" thickBot="1" x14ac:dyDescent="0.2">
      <c r="B45" s="23" t="s">
        <v>407</v>
      </c>
      <c r="C45" s="72">
        <v>26696</v>
      </c>
      <c r="G45" s="32"/>
      <c r="H45" s="23" t="s">
        <v>442</v>
      </c>
      <c r="I45" s="29"/>
      <c r="J45" s="29"/>
      <c r="K45" s="29"/>
      <c r="L45" s="30"/>
      <c r="M45" s="67" t="s">
        <v>603</v>
      </c>
      <c r="N45" s="5">
        <f>IF(M45="該当",1,0)</f>
        <v>0</v>
      </c>
      <c r="O45" s="5"/>
      <c r="P45" s="5"/>
    </row>
    <row r="46" spans="2:16" x14ac:dyDescent="0.15">
      <c r="B46" s="5" t="s">
        <v>15</v>
      </c>
      <c r="C46" s="71">
        <v>32</v>
      </c>
      <c r="G46" s="33"/>
      <c r="H46" s="38" t="s">
        <v>443</v>
      </c>
      <c r="I46" s="29"/>
      <c r="J46" s="29"/>
      <c r="K46" s="29"/>
      <c r="L46" s="30"/>
      <c r="M46" s="67" t="s">
        <v>603</v>
      </c>
      <c r="N46" s="5">
        <f>IF(M46="該当",1,0)</f>
        <v>0</v>
      </c>
      <c r="O46" s="5"/>
      <c r="P46" s="5"/>
    </row>
    <row r="47" spans="2:16" ht="14.25" x14ac:dyDescent="0.15">
      <c r="B47" s="5" t="s">
        <v>14</v>
      </c>
      <c r="C47" s="65">
        <v>812</v>
      </c>
      <c r="G47" s="37" t="s">
        <v>444</v>
      </c>
      <c r="H47" s="29"/>
      <c r="I47" s="29"/>
      <c r="J47" s="29"/>
      <c r="K47" s="29"/>
      <c r="L47" s="30"/>
      <c r="M47" s="5"/>
      <c r="N47" s="5">
        <f>SUM(N45:N46)</f>
        <v>0</v>
      </c>
      <c r="O47" s="5"/>
      <c r="P47" s="5"/>
    </row>
    <row r="48" spans="2:16" x14ac:dyDescent="0.15">
      <c r="B48" s="5" t="s">
        <v>19</v>
      </c>
      <c r="C48" s="65">
        <v>7925</v>
      </c>
      <c r="G48" s="73" t="s">
        <v>597</v>
      </c>
      <c r="H48" s="77"/>
      <c r="I48" s="77"/>
      <c r="J48" s="77"/>
      <c r="K48" s="77"/>
      <c r="L48" s="74"/>
      <c r="M48" s="5"/>
      <c r="N48" s="5">
        <f>ROUNDDOWN(+(N25+N28+N30+N33+N37+N39+N41+N44+N47)*10*190/200,0)</f>
        <v>1311</v>
      </c>
      <c r="O48" s="5"/>
      <c r="P48" s="5"/>
    </row>
    <row r="49" spans="2:16" x14ac:dyDescent="0.15">
      <c r="B49" s="26" t="s">
        <v>408</v>
      </c>
      <c r="C49" s="65">
        <v>8279</v>
      </c>
      <c r="G49" s="31"/>
      <c r="H49" s="31"/>
      <c r="I49" s="31"/>
      <c r="J49" s="31"/>
      <c r="K49" s="31"/>
      <c r="L49" s="31"/>
      <c r="M49" s="31"/>
      <c r="N49" s="31"/>
      <c r="O49" s="31"/>
      <c r="P49" s="31"/>
    </row>
    <row r="50" spans="2:16" x14ac:dyDescent="0.15">
      <c r="B50" s="26" t="s">
        <v>409</v>
      </c>
      <c r="C50" s="65">
        <v>11615</v>
      </c>
      <c r="G50" s="31"/>
      <c r="H50" s="31"/>
      <c r="I50" s="31"/>
      <c r="J50" s="31"/>
      <c r="K50" s="31"/>
      <c r="L50" s="31"/>
      <c r="M50" s="31"/>
      <c r="N50" s="31"/>
      <c r="O50" s="31"/>
      <c r="P50" s="31"/>
    </row>
    <row r="51" spans="2:16" x14ac:dyDescent="0.15">
      <c r="G51" s="31"/>
      <c r="H51" s="31"/>
      <c r="I51" s="31"/>
      <c r="J51" s="31"/>
      <c r="K51" s="31"/>
      <c r="L51" s="31"/>
      <c r="M51" s="31"/>
      <c r="N51" s="31"/>
      <c r="O51" s="31"/>
      <c r="P51" s="31"/>
    </row>
  </sheetData>
  <mergeCells count="9">
    <mergeCell ref="B34:C34"/>
    <mergeCell ref="N35:N36"/>
    <mergeCell ref="G48:L48"/>
    <mergeCell ref="D2:E2"/>
    <mergeCell ref="F2:G2"/>
    <mergeCell ref="H2:N2"/>
    <mergeCell ref="B2:B3"/>
    <mergeCell ref="C2:C3"/>
    <mergeCell ref="B21:C21"/>
  </mergeCells>
  <phoneticPr fontId="2"/>
  <dataValidations count="3">
    <dataValidation type="list" allowBlank="1" showInputMessage="1" showErrorMessage="1" sqref="M19:M24 M27 M29 M31:M32 M42:M43">
      <formula1>"有,無"</formula1>
    </dataValidation>
    <dataValidation type="list" allowBlank="1" showInputMessage="1" showErrorMessage="1" sqref="M45:M46">
      <formula1>"該当,非該当"</formula1>
    </dataValidation>
    <dataValidation type="list" allowBlank="1" showInputMessage="1" showErrorMessage="1" sqref="M34">
      <formula1>"会計監査人の設置,会計参与の設置,自主監査,監査無し"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A2" sqref="A2"/>
    </sheetView>
  </sheetViews>
  <sheetFormatPr defaultRowHeight="13.5" x14ac:dyDescent="0.15"/>
  <cols>
    <col min="2" max="2" width="12.875" bestFit="1" customWidth="1"/>
    <col min="3" max="3" width="11" bestFit="1" customWidth="1"/>
    <col min="9" max="10" width="24.875" customWidth="1"/>
  </cols>
  <sheetData>
    <row r="1" spans="1:10" ht="14.25" thickBot="1" x14ac:dyDescent="0.2">
      <c r="A1" s="83" t="s">
        <v>327</v>
      </c>
      <c r="B1" s="83"/>
    </row>
    <row r="2" spans="1:10" ht="16.5" thickTop="1" thickBot="1" x14ac:dyDescent="0.2">
      <c r="A2" t="s">
        <v>1</v>
      </c>
      <c r="B2" t="s">
        <v>2</v>
      </c>
      <c r="I2" s="7" t="s">
        <v>326</v>
      </c>
      <c r="J2" s="7" t="s">
        <v>33</v>
      </c>
    </row>
    <row r="3" spans="1:10" ht="15.75" thickTop="1" thickBot="1" x14ac:dyDescent="0.2">
      <c r="A3" s="1">
        <v>0</v>
      </c>
      <c r="B3" s="1">
        <v>5</v>
      </c>
      <c r="C3" s="2">
        <f>+E3/F3</f>
        <v>12.4</v>
      </c>
      <c r="D3">
        <v>510</v>
      </c>
      <c r="E3">
        <v>62</v>
      </c>
      <c r="F3" s="1">
        <v>5</v>
      </c>
      <c r="H3">
        <v>1</v>
      </c>
      <c r="I3" s="8" t="s">
        <v>384</v>
      </c>
      <c r="J3" s="8" t="s">
        <v>385</v>
      </c>
    </row>
    <row r="4" spans="1:10" ht="15.75" thickTop="1" thickBot="1" x14ac:dyDescent="0.2">
      <c r="A4" s="1">
        <f>+B3</f>
        <v>5</v>
      </c>
      <c r="B4" s="1">
        <v>10</v>
      </c>
      <c r="C4" s="2">
        <f t="shared" ref="C4:C32" si="0">+E4/F4</f>
        <v>12.6</v>
      </c>
      <c r="D4">
        <v>509</v>
      </c>
      <c r="E4">
        <v>63</v>
      </c>
      <c r="F4" s="1">
        <v>5</v>
      </c>
      <c r="H4">
        <v>2</v>
      </c>
      <c r="I4" s="8" t="s">
        <v>382</v>
      </c>
      <c r="J4" s="8" t="s">
        <v>383</v>
      </c>
    </row>
    <row r="5" spans="1:10" ht="15.75" thickTop="1" thickBot="1" x14ac:dyDescent="0.2">
      <c r="A5" s="1">
        <f t="shared" ref="A5:A32" si="1">+B4</f>
        <v>10</v>
      </c>
      <c r="B5" s="1">
        <v>15</v>
      </c>
      <c r="C5" s="2">
        <f t="shared" si="0"/>
        <v>12.4</v>
      </c>
      <c r="D5">
        <v>511</v>
      </c>
      <c r="E5">
        <v>62</v>
      </c>
      <c r="F5" s="1">
        <v>5</v>
      </c>
      <c r="H5">
        <v>3</v>
      </c>
      <c r="I5" s="8" t="s">
        <v>380</v>
      </c>
      <c r="J5" s="8" t="s">
        <v>381</v>
      </c>
    </row>
    <row r="6" spans="1:10" ht="15.75" thickTop="1" thickBot="1" x14ac:dyDescent="0.2">
      <c r="A6" s="1">
        <f t="shared" si="1"/>
        <v>15</v>
      </c>
      <c r="B6" s="1">
        <v>20</v>
      </c>
      <c r="C6" s="2">
        <f t="shared" si="0"/>
        <v>12.6</v>
      </c>
      <c r="D6">
        <v>508</v>
      </c>
      <c r="E6">
        <v>63</v>
      </c>
      <c r="F6" s="1">
        <v>5</v>
      </c>
      <c r="H6">
        <v>4</v>
      </c>
      <c r="I6" s="8" t="s">
        <v>378</v>
      </c>
      <c r="J6" s="8" t="s">
        <v>379</v>
      </c>
    </row>
    <row r="7" spans="1:10" ht="15.75" thickTop="1" thickBot="1" x14ac:dyDescent="0.2">
      <c r="A7" s="1">
        <f t="shared" si="1"/>
        <v>20</v>
      </c>
      <c r="B7" s="1">
        <v>30</v>
      </c>
      <c r="C7" s="2">
        <f t="shared" si="0"/>
        <v>6.2</v>
      </c>
      <c r="D7">
        <v>636</v>
      </c>
      <c r="E7">
        <v>62</v>
      </c>
      <c r="F7" s="1">
        <v>10</v>
      </c>
      <c r="H7">
        <v>5</v>
      </c>
      <c r="I7" s="8" t="s">
        <v>376</v>
      </c>
      <c r="J7" s="8" t="s">
        <v>377</v>
      </c>
    </row>
    <row r="8" spans="1:10" ht="15.75" thickTop="1" thickBot="1" x14ac:dyDescent="0.2">
      <c r="A8" s="1">
        <f t="shared" si="1"/>
        <v>30</v>
      </c>
      <c r="B8" s="1">
        <v>40</v>
      </c>
      <c r="C8" s="2">
        <f t="shared" si="0"/>
        <v>6.3</v>
      </c>
      <c r="D8">
        <v>633</v>
      </c>
      <c r="E8">
        <v>63</v>
      </c>
      <c r="F8" s="1">
        <v>10</v>
      </c>
      <c r="H8">
        <v>6</v>
      </c>
      <c r="I8" s="8" t="s">
        <v>375</v>
      </c>
      <c r="J8" s="8" t="s">
        <v>374</v>
      </c>
    </row>
    <row r="9" spans="1:10" ht="15.75" thickTop="1" thickBot="1" x14ac:dyDescent="0.2">
      <c r="A9" s="1">
        <f t="shared" si="1"/>
        <v>40</v>
      </c>
      <c r="B9" s="1">
        <v>50</v>
      </c>
      <c r="C9" s="2">
        <f t="shared" si="0"/>
        <v>6.3</v>
      </c>
      <c r="D9">
        <v>633</v>
      </c>
      <c r="E9">
        <v>63</v>
      </c>
      <c r="F9" s="1">
        <v>10</v>
      </c>
      <c r="H9">
        <v>7</v>
      </c>
      <c r="I9" s="8" t="s">
        <v>373</v>
      </c>
      <c r="J9" s="8" t="s">
        <v>374</v>
      </c>
    </row>
    <row r="10" spans="1:10" ht="15.75" thickTop="1" thickBot="1" x14ac:dyDescent="0.2">
      <c r="A10" s="1">
        <f t="shared" si="1"/>
        <v>50</v>
      </c>
      <c r="B10" s="1">
        <v>65</v>
      </c>
      <c r="C10" s="2">
        <f t="shared" si="0"/>
        <v>4.1333333333333337</v>
      </c>
      <c r="D10">
        <v>742</v>
      </c>
      <c r="E10">
        <v>62</v>
      </c>
      <c r="F10" s="1">
        <v>15</v>
      </c>
      <c r="H10">
        <v>8</v>
      </c>
      <c r="I10" s="8" t="s">
        <v>371</v>
      </c>
      <c r="J10" s="8" t="s">
        <v>372</v>
      </c>
    </row>
    <row r="11" spans="1:10" ht="15.75" thickTop="1" thickBot="1" x14ac:dyDescent="0.2">
      <c r="A11" s="1">
        <f t="shared" si="1"/>
        <v>65</v>
      </c>
      <c r="B11" s="1">
        <v>85</v>
      </c>
      <c r="C11" s="2">
        <f t="shared" si="0"/>
        <v>3.1</v>
      </c>
      <c r="D11">
        <v>810</v>
      </c>
      <c r="E11">
        <v>62</v>
      </c>
      <c r="F11" s="1">
        <v>20</v>
      </c>
      <c r="H11">
        <v>9</v>
      </c>
      <c r="I11" s="8" t="s">
        <v>369</v>
      </c>
      <c r="J11" s="8" t="s">
        <v>370</v>
      </c>
    </row>
    <row r="12" spans="1:10" ht="15.75" thickTop="1" thickBot="1" x14ac:dyDescent="0.2">
      <c r="A12" s="1">
        <f t="shared" si="1"/>
        <v>85</v>
      </c>
      <c r="B12" s="1">
        <v>110</v>
      </c>
      <c r="C12" s="2">
        <f t="shared" si="0"/>
        <v>2.52</v>
      </c>
      <c r="D12">
        <v>860</v>
      </c>
      <c r="E12">
        <v>63</v>
      </c>
      <c r="F12" s="1">
        <v>25</v>
      </c>
      <c r="H12">
        <v>10</v>
      </c>
      <c r="I12" s="8" t="s">
        <v>367</v>
      </c>
      <c r="J12" s="8" t="s">
        <v>368</v>
      </c>
    </row>
    <row r="13" spans="1:10" ht="15.75" thickTop="1" thickBot="1" x14ac:dyDescent="0.2">
      <c r="A13" s="1">
        <f t="shared" si="1"/>
        <v>110</v>
      </c>
      <c r="B13" s="1">
        <v>140</v>
      </c>
      <c r="C13" s="2">
        <f t="shared" si="0"/>
        <v>2.1</v>
      </c>
      <c r="D13">
        <v>907</v>
      </c>
      <c r="E13">
        <v>63</v>
      </c>
      <c r="F13" s="1">
        <v>30</v>
      </c>
      <c r="H13">
        <v>11</v>
      </c>
      <c r="I13" s="8" t="s">
        <v>365</v>
      </c>
      <c r="J13" s="8" t="s">
        <v>366</v>
      </c>
    </row>
    <row r="14" spans="1:10" ht="15.75" thickTop="1" thickBot="1" x14ac:dyDescent="0.2">
      <c r="A14" s="1">
        <f t="shared" si="1"/>
        <v>140</v>
      </c>
      <c r="B14" s="1">
        <v>180</v>
      </c>
      <c r="C14" s="2">
        <f t="shared" si="0"/>
        <v>1.55</v>
      </c>
      <c r="D14">
        <v>984</v>
      </c>
      <c r="E14">
        <v>62</v>
      </c>
      <c r="F14" s="1">
        <v>40</v>
      </c>
      <c r="H14">
        <v>12</v>
      </c>
      <c r="I14" s="8" t="s">
        <v>363</v>
      </c>
      <c r="J14" s="8" t="s">
        <v>364</v>
      </c>
    </row>
    <row r="15" spans="1:10" ht="15.75" thickTop="1" thickBot="1" x14ac:dyDescent="0.2">
      <c r="A15" s="1">
        <f t="shared" si="1"/>
        <v>180</v>
      </c>
      <c r="B15" s="1">
        <v>230</v>
      </c>
      <c r="C15" s="2">
        <f t="shared" si="0"/>
        <v>1.24</v>
      </c>
      <c r="D15">
        <v>1040</v>
      </c>
      <c r="E15">
        <v>62</v>
      </c>
      <c r="F15" s="1">
        <v>50</v>
      </c>
      <c r="H15">
        <v>13</v>
      </c>
      <c r="I15" s="8" t="s">
        <v>361</v>
      </c>
      <c r="J15" s="8" t="s">
        <v>362</v>
      </c>
    </row>
    <row r="16" spans="1:10" ht="15.75" thickTop="1" thickBot="1" x14ac:dyDescent="0.2">
      <c r="A16" s="1">
        <f t="shared" si="1"/>
        <v>230</v>
      </c>
      <c r="B16" s="1">
        <v>300</v>
      </c>
      <c r="C16" s="2">
        <f t="shared" si="0"/>
        <v>0.9</v>
      </c>
      <c r="D16">
        <v>1119</v>
      </c>
      <c r="E16">
        <v>63</v>
      </c>
      <c r="F16" s="1">
        <v>70</v>
      </c>
      <c r="H16">
        <v>14</v>
      </c>
      <c r="I16" s="8" t="s">
        <v>359</v>
      </c>
      <c r="J16" s="8" t="s">
        <v>360</v>
      </c>
    </row>
    <row r="17" spans="1:10" ht="15.75" thickTop="1" thickBot="1" x14ac:dyDescent="0.2">
      <c r="A17" s="1">
        <f t="shared" si="1"/>
        <v>300</v>
      </c>
      <c r="B17" s="1">
        <v>390</v>
      </c>
      <c r="C17" s="2">
        <f t="shared" si="0"/>
        <v>0.68888888888888888</v>
      </c>
      <c r="D17">
        <v>1183</v>
      </c>
      <c r="E17">
        <v>62</v>
      </c>
      <c r="F17" s="1">
        <v>90</v>
      </c>
      <c r="H17">
        <v>15</v>
      </c>
      <c r="I17" s="8" t="s">
        <v>357</v>
      </c>
      <c r="J17" s="8" t="s">
        <v>358</v>
      </c>
    </row>
    <row r="18" spans="1:10" ht="15.75" thickTop="1" thickBot="1" x14ac:dyDescent="0.2">
      <c r="A18" s="1">
        <f t="shared" si="1"/>
        <v>390</v>
      </c>
      <c r="B18" s="1">
        <v>510</v>
      </c>
      <c r="C18" s="2">
        <f t="shared" si="0"/>
        <v>0.52500000000000002</v>
      </c>
      <c r="D18">
        <v>1247</v>
      </c>
      <c r="E18">
        <v>63</v>
      </c>
      <c r="F18" s="1">
        <v>120</v>
      </c>
      <c r="H18">
        <v>16</v>
      </c>
      <c r="I18" s="8" t="s">
        <v>355</v>
      </c>
      <c r="J18" s="8" t="s">
        <v>356</v>
      </c>
    </row>
    <row r="19" spans="1:10" ht="15.75" thickTop="1" thickBot="1" x14ac:dyDescent="0.2">
      <c r="A19" s="1">
        <f t="shared" si="1"/>
        <v>510</v>
      </c>
      <c r="B19" s="1">
        <v>670</v>
      </c>
      <c r="C19" s="2">
        <f t="shared" si="0"/>
        <v>0.38750000000000001</v>
      </c>
      <c r="D19">
        <v>1318</v>
      </c>
      <c r="E19">
        <v>62</v>
      </c>
      <c r="F19" s="1">
        <v>160</v>
      </c>
      <c r="H19">
        <v>17</v>
      </c>
      <c r="I19" s="8" t="s">
        <v>353</v>
      </c>
      <c r="J19" s="8" t="s">
        <v>354</v>
      </c>
    </row>
    <row r="20" spans="1:10" ht="15.75" thickTop="1" thickBot="1" x14ac:dyDescent="0.2">
      <c r="A20" s="1">
        <f t="shared" si="1"/>
        <v>670</v>
      </c>
      <c r="B20" s="1">
        <v>870</v>
      </c>
      <c r="C20" s="2">
        <f t="shared" si="0"/>
        <v>0.315</v>
      </c>
      <c r="D20">
        <v>1367</v>
      </c>
      <c r="E20">
        <v>63</v>
      </c>
      <c r="F20" s="1">
        <v>200</v>
      </c>
      <c r="H20">
        <v>18</v>
      </c>
      <c r="I20" s="8" t="s">
        <v>351</v>
      </c>
      <c r="J20" s="8" t="s">
        <v>352</v>
      </c>
    </row>
    <row r="21" spans="1:10" ht="15.75" thickTop="1" thickBot="1" x14ac:dyDescent="0.2">
      <c r="A21" s="1">
        <f t="shared" si="1"/>
        <v>870</v>
      </c>
      <c r="B21" s="1">
        <v>1130</v>
      </c>
      <c r="C21" s="2">
        <f t="shared" si="0"/>
        <v>0.23846153846153847</v>
      </c>
      <c r="D21">
        <v>1434</v>
      </c>
      <c r="E21">
        <v>62</v>
      </c>
      <c r="F21" s="1">
        <v>260</v>
      </c>
      <c r="H21">
        <v>19</v>
      </c>
      <c r="I21" s="8" t="s">
        <v>349</v>
      </c>
      <c r="J21" s="8" t="s">
        <v>350</v>
      </c>
    </row>
    <row r="22" spans="1:10" ht="15.75" thickTop="1" thickBot="1" x14ac:dyDescent="0.2">
      <c r="A22" s="1">
        <f t="shared" si="1"/>
        <v>1130</v>
      </c>
      <c r="B22" s="1">
        <v>1460</v>
      </c>
      <c r="C22" s="2">
        <f t="shared" si="0"/>
        <v>0.19090909090909092</v>
      </c>
      <c r="D22">
        <v>1488</v>
      </c>
      <c r="E22">
        <v>63</v>
      </c>
      <c r="F22" s="1">
        <v>330</v>
      </c>
      <c r="H22">
        <v>20</v>
      </c>
      <c r="I22" s="8" t="s">
        <v>347</v>
      </c>
      <c r="J22" s="8" t="s">
        <v>348</v>
      </c>
    </row>
    <row r="23" spans="1:10" ht="15.75" thickTop="1" thickBot="1" x14ac:dyDescent="0.2">
      <c r="A23" s="1">
        <f t="shared" si="1"/>
        <v>1460</v>
      </c>
      <c r="B23" s="1">
        <v>1900</v>
      </c>
      <c r="C23" s="2">
        <f t="shared" si="0"/>
        <v>0.14318181818181819</v>
      </c>
      <c r="D23">
        <v>1558</v>
      </c>
      <c r="E23">
        <v>63</v>
      </c>
      <c r="F23" s="1">
        <v>440</v>
      </c>
      <c r="H23">
        <v>21</v>
      </c>
      <c r="I23" s="8" t="s">
        <v>345</v>
      </c>
      <c r="J23" s="8" t="s">
        <v>346</v>
      </c>
    </row>
    <row r="24" spans="1:10" ht="15.75" thickTop="1" thickBot="1" x14ac:dyDescent="0.2">
      <c r="A24" s="1">
        <f t="shared" si="1"/>
        <v>1900</v>
      </c>
      <c r="B24" s="1">
        <v>2470</v>
      </c>
      <c r="C24" s="2">
        <f t="shared" si="0"/>
        <v>0.10877192982456141</v>
      </c>
      <c r="D24">
        <v>1624</v>
      </c>
      <c r="E24">
        <v>62</v>
      </c>
      <c r="F24" s="1">
        <v>570</v>
      </c>
      <c r="H24">
        <v>22</v>
      </c>
      <c r="I24" s="8" t="s">
        <v>343</v>
      </c>
      <c r="J24" s="8" t="s">
        <v>344</v>
      </c>
    </row>
    <row r="25" spans="1:10" ht="15.75" thickTop="1" thickBot="1" x14ac:dyDescent="0.2">
      <c r="A25" s="1">
        <f t="shared" si="1"/>
        <v>2470</v>
      </c>
      <c r="B25" s="1">
        <v>3210</v>
      </c>
      <c r="C25" s="2">
        <f t="shared" si="0"/>
        <v>8.3783783783783788E-2</v>
      </c>
      <c r="D25">
        <v>1686</v>
      </c>
      <c r="E25">
        <v>62</v>
      </c>
      <c r="F25" s="1">
        <v>740</v>
      </c>
      <c r="H25">
        <v>23</v>
      </c>
      <c r="I25" s="8" t="s">
        <v>341</v>
      </c>
      <c r="J25" s="8" t="s">
        <v>342</v>
      </c>
    </row>
    <row r="26" spans="1:10" ht="15.75" thickTop="1" thickBot="1" x14ac:dyDescent="0.2">
      <c r="A26" s="1">
        <f t="shared" si="1"/>
        <v>3210</v>
      </c>
      <c r="B26" s="1">
        <v>4180</v>
      </c>
      <c r="C26" s="2">
        <f t="shared" si="0"/>
        <v>6.4948453608247428E-2</v>
      </c>
      <c r="D26">
        <v>1747</v>
      </c>
      <c r="E26">
        <v>63</v>
      </c>
      <c r="F26" s="1">
        <v>970</v>
      </c>
      <c r="H26">
        <v>24</v>
      </c>
      <c r="I26" s="8" t="s">
        <v>339</v>
      </c>
      <c r="J26" s="8" t="s">
        <v>340</v>
      </c>
    </row>
    <row r="27" spans="1:10" ht="15.75" thickTop="1" thickBot="1" x14ac:dyDescent="0.2">
      <c r="A27" s="1">
        <f t="shared" si="1"/>
        <v>4180</v>
      </c>
      <c r="B27" s="1">
        <v>5430</v>
      </c>
      <c r="C27" s="2">
        <f t="shared" si="0"/>
        <v>5.04E-2</v>
      </c>
      <c r="D27">
        <v>1808</v>
      </c>
      <c r="E27">
        <v>63</v>
      </c>
      <c r="F27" s="1">
        <v>1250</v>
      </c>
      <c r="H27">
        <v>25</v>
      </c>
      <c r="I27" s="8" t="s">
        <v>337</v>
      </c>
      <c r="J27" s="8" t="s">
        <v>338</v>
      </c>
    </row>
    <row r="28" spans="1:10" ht="15.75" thickTop="1" thickBot="1" x14ac:dyDescent="0.2">
      <c r="A28" s="1">
        <f t="shared" si="1"/>
        <v>5430</v>
      </c>
      <c r="B28" s="1">
        <v>7060</v>
      </c>
      <c r="C28" s="2">
        <f t="shared" si="0"/>
        <v>3.8036809815950923E-2</v>
      </c>
      <c r="D28">
        <v>1876</v>
      </c>
      <c r="E28">
        <v>62</v>
      </c>
      <c r="F28" s="1">
        <v>1630</v>
      </c>
      <c r="H28">
        <v>26</v>
      </c>
      <c r="I28" s="8" t="s">
        <v>335</v>
      </c>
      <c r="J28" s="8" t="s">
        <v>336</v>
      </c>
    </row>
    <row r="29" spans="1:10" ht="15.75" thickTop="1" thickBot="1" x14ac:dyDescent="0.2">
      <c r="A29" s="1">
        <f t="shared" si="1"/>
        <v>7060</v>
      </c>
      <c r="B29" s="1">
        <v>9180</v>
      </c>
      <c r="C29" s="2">
        <f t="shared" si="0"/>
        <v>2.9245283018867925E-2</v>
      </c>
      <c r="D29">
        <v>1939</v>
      </c>
      <c r="E29">
        <v>62</v>
      </c>
      <c r="F29" s="1">
        <v>2120</v>
      </c>
      <c r="H29">
        <v>27</v>
      </c>
      <c r="I29" s="8" t="s">
        <v>333</v>
      </c>
      <c r="J29" s="8" t="s">
        <v>334</v>
      </c>
    </row>
    <row r="30" spans="1:10" ht="15.75" thickTop="1" thickBot="1" x14ac:dyDescent="0.2">
      <c r="A30" s="1">
        <f t="shared" si="1"/>
        <v>9180</v>
      </c>
      <c r="B30" s="1">
        <v>11930</v>
      </c>
      <c r="C30" s="2">
        <f t="shared" si="0"/>
        <v>2.290909090909091E-2</v>
      </c>
      <c r="D30">
        <v>1998</v>
      </c>
      <c r="E30">
        <v>63</v>
      </c>
      <c r="F30" s="1">
        <v>2750</v>
      </c>
      <c r="H30">
        <v>28</v>
      </c>
      <c r="I30" s="8" t="s">
        <v>331</v>
      </c>
      <c r="J30" s="8" t="s">
        <v>332</v>
      </c>
    </row>
    <row r="31" spans="1:10" ht="15.75" thickTop="1" thickBot="1" x14ac:dyDescent="0.2">
      <c r="A31" s="1">
        <f t="shared" si="1"/>
        <v>11930</v>
      </c>
      <c r="B31" s="1">
        <v>15500</v>
      </c>
      <c r="C31" s="2">
        <f t="shared" si="0"/>
        <v>1.7366946778711485E-2</v>
      </c>
      <c r="D31">
        <v>2065</v>
      </c>
      <c r="E31">
        <v>62</v>
      </c>
      <c r="F31" s="1">
        <v>3570</v>
      </c>
      <c r="H31">
        <v>29</v>
      </c>
      <c r="I31" s="8" t="s">
        <v>329</v>
      </c>
      <c r="J31" s="8" t="s">
        <v>330</v>
      </c>
    </row>
    <row r="32" spans="1:10" ht="15.75" thickTop="1" thickBot="1" x14ac:dyDescent="0.2">
      <c r="A32" s="1">
        <f t="shared" si="1"/>
        <v>15500</v>
      </c>
      <c r="B32" s="1">
        <v>9999999999</v>
      </c>
      <c r="C32" s="2" t="e">
        <f t="shared" si="0"/>
        <v>#DIV/0!</v>
      </c>
      <c r="D32">
        <v>2335</v>
      </c>
      <c r="E32">
        <v>0</v>
      </c>
      <c r="F32" s="1">
        <v>0</v>
      </c>
      <c r="H32">
        <v>30</v>
      </c>
      <c r="I32" s="8" t="s">
        <v>328</v>
      </c>
      <c r="J32" s="12">
        <v>2335</v>
      </c>
    </row>
    <row r="33" spans="1:9" ht="15" thickTop="1" x14ac:dyDescent="0.15">
      <c r="A33" s="1"/>
      <c r="B33" s="1"/>
      <c r="C33" s="2"/>
      <c r="F33" s="1"/>
      <c r="I33" s="21" t="s">
        <v>386</v>
      </c>
    </row>
    <row r="34" spans="1:9" ht="14.25" x14ac:dyDescent="0.15">
      <c r="A34" s="1"/>
      <c r="B34" s="1"/>
      <c r="C34" s="2"/>
      <c r="F34" s="1"/>
      <c r="I34" s="21" t="s">
        <v>387</v>
      </c>
    </row>
    <row r="35" spans="1:9" x14ac:dyDescent="0.15">
      <c r="A35" s="1"/>
      <c r="B35" s="1"/>
      <c r="C35" s="2"/>
      <c r="F35" s="1"/>
    </row>
    <row r="36" spans="1:9" x14ac:dyDescent="0.15">
      <c r="A36" s="1"/>
      <c r="B36" s="1"/>
      <c r="C36" s="2"/>
      <c r="F36" s="1"/>
    </row>
    <row r="37" spans="1:9" x14ac:dyDescent="0.15">
      <c r="A37" s="1"/>
      <c r="B37" s="1"/>
      <c r="C37" s="2"/>
      <c r="F37" s="1"/>
    </row>
    <row r="38" spans="1:9" x14ac:dyDescent="0.15">
      <c r="A38" s="1"/>
      <c r="B38" s="1"/>
      <c r="C38" s="2"/>
      <c r="F38" s="1"/>
    </row>
    <row r="39" spans="1:9" x14ac:dyDescent="0.15">
      <c r="A39" s="1"/>
      <c r="B39" s="1"/>
      <c r="C39" s="2"/>
      <c r="F39" s="1"/>
    </row>
    <row r="40" spans="1:9" x14ac:dyDescent="0.15">
      <c r="A40" s="1"/>
      <c r="B40" s="1"/>
      <c r="C40" s="2"/>
      <c r="F40" s="1"/>
    </row>
    <row r="41" spans="1:9" x14ac:dyDescent="0.15">
      <c r="A41" s="1"/>
      <c r="B41" s="1"/>
      <c r="C41" s="2"/>
      <c r="F41" s="1"/>
    </row>
    <row r="42" spans="1:9" x14ac:dyDescent="0.15">
      <c r="A42" s="1"/>
      <c r="B42" s="1"/>
      <c r="C42" s="2"/>
      <c r="F42" s="1"/>
    </row>
    <row r="43" spans="1:9" x14ac:dyDescent="0.15">
      <c r="A43" s="1"/>
      <c r="B43" s="1"/>
      <c r="C43" s="2"/>
      <c r="F43" s="1"/>
    </row>
    <row r="44" spans="1:9" x14ac:dyDescent="0.15">
      <c r="A44" s="1"/>
      <c r="B44" s="1"/>
      <c r="C44" s="2"/>
      <c r="F44" s="1"/>
    </row>
  </sheetData>
  <sortState ref="H3:J32">
    <sortCondition ref="H3:H32"/>
  </sortState>
  <mergeCells count="1">
    <mergeCell ref="A1:B1"/>
  </mergeCells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6"/>
  <sheetViews>
    <sheetView workbookViewId="0">
      <selection activeCell="B2" sqref="B2:G45"/>
    </sheetView>
  </sheetViews>
  <sheetFormatPr defaultRowHeight="13.5" x14ac:dyDescent="0.15"/>
  <cols>
    <col min="2" max="2" width="12.25" customWidth="1"/>
    <col min="3" max="3" width="13.125" customWidth="1"/>
    <col min="4" max="4" width="13.375" customWidth="1"/>
    <col min="5" max="6" width="12.625" customWidth="1"/>
    <col min="7" max="7" width="11.375" bestFit="1" customWidth="1"/>
    <col min="10" max="10" width="27.375" customWidth="1"/>
    <col min="11" max="11" width="29.5" customWidth="1"/>
  </cols>
  <sheetData>
    <row r="2" spans="2:11" ht="14.25" thickBot="1" x14ac:dyDescent="0.2">
      <c r="B2" s="83" t="s">
        <v>3</v>
      </c>
      <c r="C2" s="83"/>
    </row>
    <row r="3" spans="2:11" ht="16.5" thickTop="1" thickBot="1" x14ac:dyDescent="0.2">
      <c r="B3" t="s">
        <v>1</v>
      </c>
      <c r="C3" t="s">
        <v>2</v>
      </c>
      <c r="J3" s="7" t="s">
        <v>206</v>
      </c>
      <c r="K3" s="7" t="s">
        <v>207</v>
      </c>
    </row>
    <row r="4" spans="2:11" ht="15.75" thickTop="1" thickBot="1" x14ac:dyDescent="0.2">
      <c r="B4" s="1">
        <v>0</v>
      </c>
      <c r="C4" s="1">
        <v>10000</v>
      </c>
      <c r="D4" s="2">
        <f>+F4/G4</f>
        <v>3.4099999999999998E-2</v>
      </c>
      <c r="E4">
        <v>241</v>
      </c>
      <c r="F4">
        <v>341</v>
      </c>
      <c r="G4" s="1">
        <v>10000</v>
      </c>
      <c r="I4">
        <v>1</v>
      </c>
      <c r="J4" s="8" t="s">
        <v>289</v>
      </c>
      <c r="K4" s="8" t="s">
        <v>290</v>
      </c>
    </row>
    <row r="5" spans="2:11" ht="15.75" thickTop="1" thickBot="1" x14ac:dyDescent="0.2">
      <c r="B5" s="1">
        <f>+C4</f>
        <v>10000</v>
      </c>
      <c r="C5" s="1">
        <v>12000</v>
      </c>
      <c r="D5" s="2">
        <f t="shared" ref="D5:D44" si="0">+F5/G5</f>
        <v>8.0000000000000002E-3</v>
      </c>
      <c r="E5">
        <v>502</v>
      </c>
      <c r="F5">
        <v>16</v>
      </c>
      <c r="G5" s="1">
        <v>2000</v>
      </c>
      <c r="I5">
        <v>2</v>
      </c>
      <c r="J5" s="8" t="s">
        <v>287</v>
      </c>
      <c r="K5" s="8" t="s">
        <v>288</v>
      </c>
    </row>
    <row r="6" spans="2:11" ht="15.75" thickTop="1" thickBot="1" x14ac:dyDescent="0.2">
      <c r="B6" s="1">
        <f t="shared" ref="B6:B45" si="1">+C5</f>
        <v>12000</v>
      </c>
      <c r="C6" s="1">
        <v>15000</v>
      </c>
      <c r="D6" s="2">
        <f t="shared" si="0"/>
        <v>6.3333333333333332E-3</v>
      </c>
      <c r="E6">
        <v>522</v>
      </c>
      <c r="F6">
        <v>19</v>
      </c>
      <c r="G6" s="1">
        <v>3000</v>
      </c>
      <c r="I6">
        <v>3</v>
      </c>
      <c r="J6" s="8" t="s">
        <v>285</v>
      </c>
      <c r="K6" s="8" t="s">
        <v>286</v>
      </c>
    </row>
    <row r="7" spans="2:11" ht="15.75" thickTop="1" thickBot="1" x14ac:dyDescent="0.2">
      <c r="B7" s="1">
        <f t="shared" si="1"/>
        <v>15000</v>
      </c>
      <c r="C7" s="1">
        <v>20000</v>
      </c>
      <c r="D7" s="2">
        <f t="shared" si="0"/>
        <v>5.5999999999999999E-3</v>
      </c>
      <c r="E7">
        <v>533</v>
      </c>
      <c r="F7">
        <v>28</v>
      </c>
      <c r="G7" s="1">
        <v>5000</v>
      </c>
      <c r="I7">
        <v>4</v>
      </c>
      <c r="J7" s="8" t="s">
        <v>283</v>
      </c>
      <c r="K7" s="8" t="s">
        <v>284</v>
      </c>
    </row>
    <row r="8" spans="2:11" ht="15.75" thickTop="1" thickBot="1" x14ac:dyDescent="0.2">
      <c r="B8" s="1">
        <f t="shared" si="1"/>
        <v>20000</v>
      </c>
      <c r="C8" s="1">
        <v>25000</v>
      </c>
      <c r="D8" s="2">
        <f t="shared" si="0"/>
        <v>4.5999999999999999E-3</v>
      </c>
      <c r="E8">
        <v>553</v>
      </c>
      <c r="F8">
        <v>23</v>
      </c>
      <c r="G8" s="1">
        <v>5000</v>
      </c>
      <c r="I8">
        <v>5</v>
      </c>
      <c r="J8" s="8" t="s">
        <v>281</v>
      </c>
      <c r="K8" s="8" t="s">
        <v>282</v>
      </c>
    </row>
    <row r="9" spans="2:11" ht="15.75" thickTop="1" thickBot="1" x14ac:dyDescent="0.2">
      <c r="B9" s="1">
        <f t="shared" si="1"/>
        <v>25000</v>
      </c>
      <c r="C9" s="1">
        <v>30000</v>
      </c>
      <c r="D9" s="2">
        <f t="shared" si="0"/>
        <v>3.8E-3</v>
      </c>
      <c r="E9">
        <v>573</v>
      </c>
      <c r="F9">
        <v>19</v>
      </c>
      <c r="G9" s="1">
        <v>5000</v>
      </c>
      <c r="I9">
        <v>6</v>
      </c>
      <c r="J9" s="8" t="s">
        <v>279</v>
      </c>
      <c r="K9" s="8" t="s">
        <v>280</v>
      </c>
    </row>
    <row r="10" spans="2:11" ht="15.75" thickTop="1" thickBot="1" x14ac:dyDescent="0.2">
      <c r="B10" s="1">
        <f t="shared" si="1"/>
        <v>30000</v>
      </c>
      <c r="C10" s="1">
        <v>40000</v>
      </c>
      <c r="D10" s="2">
        <f t="shared" si="0"/>
        <v>3.0999999999999999E-3</v>
      </c>
      <c r="E10">
        <v>594</v>
      </c>
      <c r="F10">
        <v>31</v>
      </c>
      <c r="G10" s="1">
        <v>10000</v>
      </c>
      <c r="I10">
        <v>7</v>
      </c>
      <c r="J10" s="8" t="s">
        <v>277</v>
      </c>
      <c r="K10" s="8" t="s">
        <v>278</v>
      </c>
    </row>
    <row r="11" spans="2:11" ht="15.75" thickTop="1" thickBot="1" x14ac:dyDescent="0.2">
      <c r="B11" s="1">
        <f t="shared" si="1"/>
        <v>40000</v>
      </c>
      <c r="C11" s="1">
        <v>50000</v>
      </c>
      <c r="D11" s="2">
        <f t="shared" si="0"/>
        <v>2.7000000000000001E-3</v>
      </c>
      <c r="E11">
        <v>610</v>
      </c>
      <c r="F11">
        <v>27</v>
      </c>
      <c r="G11" s="1">
        <v>10000</v>
      </c>
      <c r="I11">
        <v>8</v>
      </c>
      <c r="J11" s="8" t="s">
        <v>275</v>
      </c>
      <c r="K11" s="8" t="s">
        <v>276</v>
      </c>
    </row>
    <row r="12" spans="2:11" ht="15.75" thickTop="1" thickBot="1" x14ac:dyDescent="0.2">
      <c r="B12" s="1">
        <f t="shared" si="1"/>
        <v>50000</v>
      </c>
      <c r="C12" s="1">
        <v>60000</v>
      </c>
      <c r="D12" s="2">
        <f t="shared" si="0"/>
        <v>2.2000000000000001E-3</v>
      </c>
      <c r="E12">
        <v>635</v>
      </c>
      <c r="F12">
        <v>22</v>
      </c>
      <c r="G12" s="1">
        <v>10000</v>
      </c>
      <c r="I12">
        <v>9</v>
      </c>
      <c r="J12" s="8" t="s">
        <v>273</v>
      </c>
      <c r="K12" s="8" t="s">
        <v>274</v>
      </c>
    </row>
    <row r="13" spans="2:11" ht="15.75" thickTop="1" thickBot="1" x14ac:dyDescent="0.2">
      <c r="B13" s="1">
        <f t="shared" si="1"/>
        <v>60000</v>
      </c>
      <c r="C13" s="1">
        <v>80000</v>
      </c>
      <c r="D13" s="2">
        <f t="shared" si="0"/>
        <v>1.8E-3</v>
      </c>
      <c r="E13">
        <v>659</v>
      </c>
      <c r="F13">
        <v>36</v>
      </c>
      <c r="G13" s="1">
        <v>20000</v>
      </c>
      <c r="I13">
        <v>10</v>
      </c>
      <c r="J13" s="8" t="s">
        <v>271</v>
      </c>
      <c r="K13" s="8" t="s">
        <v>272</v>
      </c>
    </row>
    <row r="14" spans="2:11" ht="15.75" thickTop="1" thickBot="1" x14ac:dyDescent="0.2">
      <c r="B14" s="1">
        <f t="shared" si="1"/>
        <v>80000</v>
      </c>
      <c r="C14" s="1">
        <v>100000</v>
      </c>
      <c r="D14" s="2">
        <f t="shared" si="0"/>
        <v>1.4499999999999999E-3</v>
      </c>
      <c r="E14">
        <v>687</v>
      </c>
      <c r="F14">
        <v>29</v>
      </c>
      <c r="G14" s="1">
        <v>20000</v>
      </c>
      <c r="I14">
        <v>11</v>
      </c>
      <c r="J14" s="8" t="s">
        <v>269</v>
      </c>
      <c r="K14" s="8" t="s">
        <v>270</v>
      </c>
    </row>
    <row r="15" spans="2:11" ht="15.75" thickTop="1" thickBot="1" x14ac:dyDescent="0.2">
      <c r="B15" s="1">
        <f t="shared" si="1"/>
        <v>100000</v>
      </c>
      <c r="C15" s="1">
        <v>120000</v>
      </c>
      <c r="D15" s="2">
        <f t="shared" si="0"/>
        <v>1.2999999999999999E-3</v>
      </c>
      <c r="E15">
        <v>702</v>
      </c>
      <c r="F15">
        <v>26</v>
      </c>
      <c r="G15" s="1">
        <v>20000</v>
      </c>
      <c r="I15">
        <v>12</v>
      </c>
      <c r="J15" s="8" t="s">
        <v>267</v>
      </c>
      <c r="K15" s="8" t="s">
        <v>268</v>
      </c>
    </row>
    <row r="16" spans="2:11" ht="15.75" thickTop="1" thickBot="1" x14ac:dyDescent="0.2">
      <c r="B16" s="1">
        <f t="shared" si="1"/>
        <v>120000</v>
      </c>
      <c r="C16" s="1">
        <v>150000</v>
      </c>
      <c r="D16" s="2">
        <f t="shared" si="0"/>
        <v>1.0666666666666667E-3</v>
      </c>
      <c r="E16">
        <v>730</v>
      </c>
      <c r="F16">
        <v>32</v>
      </c>
      <c r="G16" s="1">
        <v>30000</v>
      </c>
      <c r="I16">
        <v>13</v>
      </c>
      <c r="J16" s="8" t="s">
        <v>265</v>
      </c>
      <c r="K16" s="8" t="s">
        <v>266</v>
      </c>
    </row>
    <row r="17" spans="2:11" ht="15.75" thickTop="1" thickBot="1" x14ac:dyDescent="0.2">
      <c r="B17" s="1">
        <f t="shared" si="1"/>
        <v>150000</v>
      </c>
      <c r="C17" s="1">
        <v>200000</v>
      </c>
      <c r="D17" s="2">
        <f t="shared" si="0"/>
        <v>8.9999999999999998E-4</v>
      </c>
      <c r="E17">
        <v>755</v>
      </c>
      <c r="F17">
        <v>45</v>
      </c>
      <c r="G17" s="1">
        <v>50000</v>
      </c>
      <c r="I17">
        <v>14</v>
      </c>
      <c r="J17" s="8" t="s">
        <v>263</v>
      </c>
      <c r="K17" s="8" t="s">
        <v>264</v>
      </c>
    </row>
    <row r="18" spans="2:11" ht="15.75" thickTop="1" thickBot="1" x14ac:dyDescent="0.2">
      <c r="B18" s="1">
        <f t="shared" si="1"/>
        <v>200000</v>
      </c>
      <c r="C18" s="1">
        <v>250000</v>
      </c>
      <c r="D18" s="2">
        <f t="shared" si="0"/>
        <v>6.9999999999999999E-4</v>
      </c>
      <c r="E18">
        <v>795</v>
      </c>
      <c r="F18">
        <v>35</v>
      </c>
      <c r="G18" s="1">
        <v>50000</v>
      </c>
      <c r="I18">
        <v>15</v>
      </c>
      <c r="J18" s="8" t="s">
        <v>261</v>
      </c>
      <c r="K18" s="8" t="s">
        <v>262</v>
      </c>
    </row>
    <row r="19" spans="2:11" ht="15.75" thickTop="1" thickBot="1" x14ac:dyDescent="0.2">
      <c r="B19" s="1">
        <f t="shared" si="1"/>
        <v>250000</v>
      </c>
      <c r="C19" s="1">
        <v>300000</v>
      </c>
      <c r="D19" s="2">
        <f t="shared" si="0"/>
        <v>5.9999999999999995E-4</v>
      </c>
      <c r="E19">
        <v>820</v>
      </c>
      <c r="F19">
        <v>30</v>
      </c>
      <c r="G19" s="1">
        <v>50000</v>
      </c>
      <c r="I19">
        <v>16</v>
      </c>
      <c r="J19" s="8" t="s">
        <v>259</v>
      </c>
      <c r="K19" s="8" t="s">
        <v>260</v>
      </c>
    </row>
    <row r="20" spans="2:11" ht="15.75" thickTop="1" thickBot="1" x14ac:dyDescent="0.2">
      <c r="B20" s="1">
        <f t="shared" si="1"/>
        <v>300000</v>
      </c>
      <c r="C20" s="1">
        <v>400000</v>
      </c>
      <c r="D20" s="2">
        <f t="shared" si="0"/>
        <v>5.1000000000000004E-4</v>
      </c>
      <c r="E20">
        <v>847</v>
      </c>
      <c r="F20">
        <v>51</v>
      </c>
      <c r="G20" s="1">
        <v>100000</v>
      </c>
      <c r="I20">
        <v>17</v>
      </c>
      <c r="J20" s="8" t="s">
        <v>257</v>
      </c>
      <c r="K20" s="8" t="s">
        <v>258</v>
      </c>
    </row>
    <row r="21" spans="2:11" ht="15.75" thickTop="1" thickBot="1" x14ac:dyDescent="0.2">
      <c r="B21" s="1">
        <f t="shared" si="1"/>
        <v>400000</v>
      </c>
      <c r="C21" s="1">
        <v>500000</v>
      </c>
      <c r="D21" s="2">
        <f t="shared" si="0"/>
        <v>4.0000000000000002E-4</v>
      </c>
      <c r="E21">
        <v>891</v>
      </c>
      <c r="F21">
        <v>40</v>
      </c>
      <c r="G21" s="1">
        <v>100000</v>
      </c>
      <c r="I21">
        <v>18</v>
      </c>
      <c r="J21" s="8" t="s">
        <v>255</v>
      </c>
      <c r="K21" s="8" t="s">
        <v>256</v>
      </c>
    </row>
    <row r="22" spans="2:11" ht="15.75" thickTop="1" thickBot="1" x14ac:dyDescent="0.2">
      <c r="B22" s="1">
        <f t="shared" si="1"/>
        <v>500000</v>
      </c>
      <c r="C22" s="1">
        <v>600000</v>
      </c>
      <c r="D22" s="2">
        <f t="shared" si="0"/>
        <v>3.6000000000000002E-4</v>
      </c>
      <c r="E22">
        <v>911</v>
      </c>
      <c r="F22">
        <v>36</v>
      </c>
      <c r="G22" s="1">
        <v>100000</v>
      </c>
      <c r="I22">
        <v>19</v>
      </c>
      <c r="J22" s="8" t="s">
        <v>253</v>
      </c>
      <c r="K22" s="8" t="s">
        <v>254</v>
      </c>
    </row>
    <row r="23" spans="2:11" ht="15.75" thickTop="1" thickBot="1" x14ac:dyDescent="0.2">
      <c r="B23" s="1">
        <f t="shared" si="1"/>
        <v>600000</v>
      </c>
      <c r="C23" s="1">
        <v>800000</v>
      </c>
      <c r="D23" s="2">
        <f t="shared" si="0"/>
        <v>2.8499999999999999E-4</v>
      </c>
      <c r="E23">
        <v>956</v>
      </c>
      <c r="F23">
        <v>57</v>
      </c>
      <c r="G23" s="1">
        <v>200000</v>
      </c>
      <c r="I23">
        <v>20</v>
      </c>
      <c r="J23" s="8" t="s">
        <v>251</v>
      </c>
      <c r="K23" s="8" t="s">
        <v>252</v>
      </c>
    </row>
    <row r="24" spans="2:11" ht="15.75" thickTop="1" thickBot="1" x14ac:dyDescent="0.2">
      <c r="B24" s="1">
        <f t="shared" si="1"/>
        <v>800000</v>
      </c>
      <c r="C24" s="1">
        <v>1000000</v>
      </c>
      <c r="D24" s="2">
        <f t="shared" si="0"/>
        <v>2.3499999999999999E-4</v>
      </c>
      <c r="E24">
        <v>996</v>
      </c>
      <c r="F24">
        <v>47</v>
      </c>
      <c r="G24" s="1">
        <v>200000</v>
      </c>
      <c r="I24">
        <v>21</v>
      </c>
      <c r="J24" s="8" t="s">
        <v>249</v>
      </c>
      <c r="K24" s="8" t="s">
        <v>250</v>
      </c>
    </row>
    <row r="25" spans="2:11" ht="15.75" thickTop="1" thickBot="1" x14ac:dyDescent="0.2">
      <c r="B25" s="1">
        <f t="shared" si="1"/>
        <v>1000000</v>
      </c>
      <c r="C25" s="1">
        <v>1200000</v>
      </c>
      <c r="D25" s="2">
        <f t="shared" si="0"/>
        <v>2.05E-4</v>
      </c>
      <c r="E25">
        <v>1026</v>
      </c>
      <c r="F25">
        <v>41</v>
      </c>
      <c r="G25" s="1">
        <v>200000</v>
      </c>
      <c r="I25">
        <v>22</v>
      </c>
      <c r="J25" s="8" t="s">
        <v>247</v>
      </c>
      <c r="K25" s="8" t="s">
        <v>248</v>
      </c>
    </row>
    <row r="26" spans="2:11" ht="15.75" thickTop="1" thickBot="1" x14ac:dyDescent="0.2">
      <c r="B26" s="1">
        <f t="shared" si="1"/>
        <v>1200000</v>
      </c>
      <c r="C26" s="1">
        <v>1500000</v>
      </c>
      <c r="D26" s="2">
        <f t="shared" si="0"/>
        <v>1.6666666666666666E-4</v>
      </c>
      <c r="E26">
        <v>1072</v>
      </c>
      <c r="F26">
        <v>50</v>
      </c>
      <c r="G26" s="1">
        <v>300000</v>
      </c>
      <c r="I26">
        <v>23</v>
      </c>
      <c r="J26" s="8" t="s">
        <v>245</v>
      </c>
      <c r="K26" s="8" t="s">
        <v>246</v>
      </c>
    </row>
    <row r="27" spans="2:11" ht="15.75" thickTop="1" thickBot="1" x14ac:dyDescent="0.2">
      <c r="B27" s="1">
        <f t="shared" si="1"/>
        <v>1500000</v>
      </c>
      <c r="C27" s="1">
        <v>2000000</v>
      </c>
      <c r="D27" s="2">
        <f t="shared" si="0"/>
        <v>1.3999999999999999E-4</v>
      </c>
      <c r="E27">
        <v>1112</v>
      </c>
      <c r="F27">
        <v>70</v>
      </c>
      <c r="G27" s="1">
        <v>500000</v>
      </c>
      <c r="I27">
        <v>24</v>
      </c>
      <c r="J27" s="8" t="s">
        <v>243</v>
      </c>
      <c r="K27" s="8" t="s">
        <v>244</v>
      </c>
    </row>
    <row r="28" spans="2:11" ht="15.75" thickTop="1" thickBot="1" x14ac:dyDescent="0.2">
      <c r="B28" s="1">
        <f t="shared" si="1"/>
        <v>2000000</v>
      </c>
      <c r="C28" s="1">
        <v>2500000</v>
      </c>
      <c r="D28" s="2">
        <f t="shared" si="0"/>
        <v>1.1400000000000001E-4</v>
      </c>
      <c r="E28">
        <v>1164</v>
      </c>
      <c r="F28">
        <v>57</v>
      </c>
      <c r="G28" s="1">
        <v>500000</v>
      </c>
      <c r="I28">
        <v>25</v>
      </c>
      <c r="J28" s="8" t="s">
        <v>241</v>
      </c>
      <c r="K28" s="8" t="s">
        <v>242</v>
      </c>
    </row>
    <row r="29" spans="2:11" ht="15.75" thickTop="1" thickBot="1" x14ac:dyDescent="0.2">
      <c r="B29" s="1">
        <f t="shared" si="1"/>
        <v>2500000</v>
      </c>
      <c r="C29" s="1">
        <v>3000000</v>
      </c>
      <c r="D29" s="2">
        <f t="shared" si="0"/>
        <v>9.6000000000000002E-5</v>
      </c>
      <c r="E29">
        <v>1209</v>
      </c>
      <c r="F29">
        <v>48</v>
      </c>
      <c r="G29" s="1">
        <v>500000</v>
      </c>
      <c r="I29">
        <v>26</v>
      </c>
      <c r="J29" s="8" t="s">
        <v>239</v>
      </c>
      <c r="K29" s="8" t="s">
        <v>240</v>
      </c>
    </row>
    <row r="30" spans="2:11" ht="15.75" thickTop="1" thickBot="1" x14ac:dyDescent="0.2">
      <c r="B30" s="1">
        <f t="shared" si="1"/>
        <v>3000000</v>
      </c>
      <c r="C30" s="1">
        <v>4000000</v>
      </c>
      <c r="D30" s="2">
        <f t="shared" si="0"/>
        <v>7.8999999999999996E-5</v>
      </c>
      <c r="E30">
        <v>1260</v>
      </c>
      <c r="F30">
        <v>79</v>
      </c>
      <c r="G30" s="1">
        <v>1000000</v>
      </c>
      <c r="I30">
        <v>27</v>
      </c>
      <c r="J30" s="8" t="s">
        <v>237</v>
      </c>
      <c r="K30" s="8" t="s">
        <v>238</v>
      </c>
    </row>
    <row r="31" spans="2:11" ht="15.75" thickTop="1" thickBot="1" x14ac:dyDescent="0.2">
      <c r="B31" s="1">
        <f t="shared" si="1"/>
        <v>4000000</v>
      </c>
      <c r="C31" s="1">
        <v>5000000</v>
      </c>
      <c r="D31" s="2">
        <f t="shared" si="0"/>
        <v>6.6000000000000005E-5</v>
      </c>
      <c r="E31">
        <v>1312</v>
      </c>
      <c r="F31">
        <v>66</v>
      </c>
      <c r="G31" s="1">
        <v>1000000</v>
      </c>
      <c r="I31">
        <v>28</v>
      </c>
      <c r="J31" s="8" t="s">
        <v>235</v>
      </c>
      <c r="K31" s="8" t="s">
        <v>236</v>
      </c>
    </row>
    <row r="32" spans="2:11" ht="15.75" thickTop="1" thickBot="1" x14ac:dyDescent="0.2">
      <c r="B32" s="1">
        <f t="shared" si="1"/>
        <v>5000000</v>
      </c>
      <c r="C32" s="1">
        <v>6000000</v>
      </c>
      <c r="D32" s="2">
        <f t="shared" si="0"/>
        <v>5.5000000000000002E-5</v>
      </c>
      <c r="E32">
        <v>1367</v>
      </c>
      <c r="F32">
        <v>55</v>
      </c>
      <c r="G32" s="1">
        <v>1000000</v>
      </c>
      <c r="I32">
        <v>29</v>
      </c>
      <c r="J32" s="8" t="s">
        <v>233</v>
      </c>
      <c r="K32" s="8" t="s">
        <v>234</v>
      </c>
    </row>
    <row r="33" spans="2:11" ht="15.75" thickTop="1" thickBot="1" x14ac:dyDescent="0.2">
      <c r="B33" s="1">
        <f t="shared" si="1"/>
        <v>6000000</v>
      </c>
      <c r="C33" s="1">
        <v>8000000</v>
      </c>
      <c r="D33" s="2">
        <f t="shared" si="0"/>
        <v>4.6E-5</v>
      </c>
      <c r="E33">
        <v>1421</v>
      </c>
      <c r="F33">
        <v>92</v>
      </c>
      <c r="G33" s="1">
        <v>2000000</v>
      </c>
      <c r="I33">
        <v>30</v>
      </c>
      <c r="J33" s="8" t="s">
        <v>231</v>
      </c>
      <c r="K33" s="8" t="s">
        <v>232</v>
      </c>
    </row>
    <row r="34" spans="2:11" ht="15.75" thickTop="1" thickBot="1" x14ac:dyDescent="0.2">
      <c r="B34" s="1">
        <f t="shared" si="1"/>
        <v>8000000</v>
      </c>
      <c r="C34" s="1">
        <v>10000000</v>
      </c>
      <c r="D34" s="2">
        <f t="shared" si="0"/>
        <v>3.7499999999999997E-5</v>
      </c>
      <c r="E34">
        <v>1489</v>
      </c>
      <c r="F34">
        <v>75</v>
      </c>
      <c r="G34" s="1">
        <v>2000000</v>
      </c>
      <c r="I34">
        <v>31</v>
      </c>
      <c r="J34" s="8" t="s">
        <v>229</v>
      </c>
      <c r="K34" s="8" t="s">
        <v>230</v>
      </c>
    </row>
    <row r="35" spans="2:11" ht="15.75" thickTop="1" thickBot="1" x14ac:dyDescent="0.2">
      <c r="B35" s="1">
        <f t="shared" si="1"/>
        <v>10000000</v>
      </c>
      <c r="C35" s="1">
        <v>12000000</v>
      </c>
      <c r="D35" s="2">
        <f t="shared" si="0"/>
        <v>3.15E-5</v>
      </c>
      <c r="E35">
        <v>1549</v>
      </c>
      <c r="F35">
        <v>63</v>
      </c>
      <c r="G35" s="1">
        <v>2000000</v>
      </c>
      <c r="I35">
        <v>32</v>
      </c>
      <c r="J35" s="8" t="s">
        <v>227</v>
      </c>
      <c r="K35" s="8" t="s">
        <v>228</v>
      </c>
    </row>
    <row r="36" spans="2:11" ht="15.75" thickTop="1" thickBot="1" x14ac:dyDescent="0.2">
      <c r="B36" s="1">
        <f t="shared" si="1"/>
        <v>12000000</v>
      </c>
      <c r="C36" s="1">
        <v>15000000</v>
      </c>
      <c r="D36" s="2">
        <f t="shared" si="0"/>
        <v>2.6999999999999999E-5</v>
      </c>
      <c r="E36">
        <v>1603</v>
      </c>
      <c r="F36">
        <v>81</v>
      </c>
      <c r="G36" s="1">
        <v>3000000</v>
      </c>
      <c r="I36">
        <v>33</v>
      </c>
      <c r="J36" s="8" t="s">
        <v>225</v>
      </c>
      <c r="K36" s="8" t="s">
        <v>226</v>
      </c>
    </row>
    <row r="37" spans="2:11" ht="15.75" thickTop="1" thickBot="1" x14ac:dyDescent="0.2">
      <c r="B37" s="1">
        <f t="shared" si="1"/>
        <v>15000000</v>
      </c>
      <c r="C37" s="1">
        <v>20000000</v>
      </c>
      <c r="D37" s="2">
        <f t="shared" si="0"/>
        <v>2.1999999999999999E-5</v>
      </c>
      <c r="E37">
        <v>1678</v>
      </c>
      <c r="F37">
        <v>110</v>
      </c>
      <c r="G37" s="1">
        <v>5000000</v>
      </c>
      <c r="I37">
        <v>34</v>
      </c>
      <c r="J37" s="8" t="s">
        <v>223</v>
      </c>
      <c r="K37" s="8" t="s">
        <v>224</v>
      </c>
    </row>
    <row r="38" spans="2:11" ht="15.75" thickTop="1" thickBot="1" x14ac:dyDescent="0.2">
      <c r="B38" s="1">
        <f t="shared" si="1"/>
        <v>20000000</v>
      </c>
      <c r="C38" s="1">
        <v>25000000</v>
      </c>
      <c r="D38" s="2">
        <f t="shared" si="0"/>
        <v>1.8E-5</v>
      </c>
      <c r="E38">
        <v>1758</v>
      </c>
      <c r="F38">
        <v>90</v>
      </c>
      <c r="G38" s="1">
        <v>5000000</v>
      </c>
      <c r="I38">
        <v>35</v>
      </c>
      <c r="J38" s="8" t="s">
        <v>221</v>
      </c>
      <c r="K38" s="8" t="s">
        <v>222</v>
      </c>
    </row>
    <row r="39" spans="2:11" ht="15.75" thickTop="1" thickBot="1" x14ac:dyDescent="0.2">
      <c r="B39" s="1">
        <f t="shared" si="1"/>
        <v>25000000</v>
      </c>
      <c r="C39" s="1">
        <v>30000000</v>
      </c>
      <c r="D39" s="2">
        <f t="shared" si="0"/>
        <v>1.52E-5</v>
      </c>
      <c r="E39">
        <v>1828</v>
      </c>
      <c r="F39">
        <v>76</v>
      </c>
      <c r="G39" s="1">
        <v>5000000</v>
      </c>
      <c r="I39">
        <v>36</v>
      </c>
      <c r="J39" s="8" t="s">
        <v>219</v>
      </c>
      <c r="K39" s="8" t="s">
        <v>220</v>
      </c>
    </row>
    <row r="40" spans="2:11" ht="15.75" thickTop="1" thickBot="1" x14ac:dyDescent="0.2">
      <c r="B40" s="1">
        <f t="shared" si="1"/>
        <v>30000000</v>
      </c>
      <c r="C40" s="1">
        <v>40000000</v>
      </c>
      <c r="D40" s="2">
        <f t="shared" si="0"/>
        <v>1.26E-5</v>
      </c>
      <c r="E40">
        <v>1906</v>
      </c>
      <c r="F40">
        <v>126</v>
      </c>
      <c r="G40" s="1">
        <v>10000000</v>
      </c>
      <c r="I40">
        <v>37</v>
      </c>
      <c r="J40" s="8" t="s">
        <v>217</v>
      </c>
      <c r="K40" s="8" t="s">
        <v>218</v>
      </c>
    </row>
    <row r="41" spans="2:11" ht="15.75" thickTop="1" thickBot="1" x14ac:dyDescent="0.2">
      <c r="B41" s="1">
        <f t="shared" si="1"/>
        <v>40000000</v>
      </c>
      <c r="C41" s="1">
        <v>50000000</v>
      </c>
      <c r="D41" s="2">
        <f t="shared" si="0"/>
        <v>1.04E-5</v>
      </c>
      <c r="E41">
        <v>1994</v>
      </c>
      <c r="F41">
        <v>104</v>
      </c>
      <c r="G41" s="1">
        <v>10000000</v>
      </c>
      <c r="I41">
        <v>38</v>
      </c>
      <c r="J41" s="8" t="s">
        <v>215</v>
      </c>
      <c r="K41" s="8" t="s">
        <v>216</v>
      </c>
    </row>
    <row r="42" spans="2:11" ht="15.75" thickTop="1" thickBot="1" x14ac:dyDescent="0.2">
      <c r="B42" s="1">
        <f t="shared" si="1"/>
        <v>50000000</v>
      </c>
      <c r="C42" s="1">
        <v>60000000</v>
      </c>
      <c r="D42" s="2">
        <f t="shared" si="0"/>
        <v>8.6999999999999997E-6</v>
      </c>
      <c r="E42">
        <v>2079</v>
      </c>
      <c r="F42">
        <v>87</v>
      </c>
      <c r="G42" s="1">
        <v>10000000</v>
      </c>
      <c r="I42">
        <v>39</v>
      </c>
      <c r="J42" s="8" t="s">
        <v>213</v>
      </c>
      <c r="K42" s="8" t="s">
        <v>214</v>
      </c>
    </row>
    <row r="43" spans="2:11" ht="15.75" thickTop="1" thickBot="1" x14ac:dyDescent="0.2">
      <c r="B43" s="1">
        <f t="shared" si="1"/>
        <v>60000000</v>
      </c>
      <c r="C43" s="1">
        <v>80000000</v>
      </c>
      <c r="D43" s="2">
        <f t="shared" si="0"/>
        <v>7.25E-6</v>
      </c>
      <c r="E43">
        <v>2166</v>
      </c>
      <c r="F43">
        <v>145</v>
      </c>
      <c r="G43" s="1">
        <v>20000000</v>
      </c>
      <c r="I43">
        <v>40</v>
      </c>
      <c r="J43" s="8" t="s">
        <v>211</v>
      </c>
      <c r="K43" s="8" t="s">
        <v>212</v>
      </c>
    </row>
    <row r="44" spans="2:11" ht="15.75" thickTop="1" thickBot="1" x14ac:dyDescent="0.2">
      <c r="B44" s="1">
        <f t="shared" si="1"/>
        <v>80000000</v>
      </c>
      <c r="C44" s="1">
        <v>100000000</v>
      </c>
      <c r="D44" s="2">
        <f t="shared" si="0"/>
        <v>5.9499999999999998E-6</v>
      </c>
      <c r="E44">
        <v>2270</v>
      </c>
      <c r="F44">
        <v>119</v>
      </c>
      <c r="G44" s="1">
        <v>20000000</v>
      </c>
      <c r="I44">
        <v>41</v>
      </c>
      <c r="J44" s="8" t="s">
        <v>209</v>
      </c>
      <c r="K44" s="8" t="s">
        <v>210</v>
      </c>
    </row>
    <row r="45" spans="2:11" ht="15.75" thickTop="1" thickBot="1" x14ac:dyDescent="0.2">
      <c r="B45" s="1">
        <f t="shared" si="1"/>
        <v>100000000</v>
      </c>
      <c r="C45" s="1">
        <v>9999999999999</v>
      </c>
      <c r="D45" s="2"/>
      <c r="E45">
        <v>2865</v>
      </c>
      <c r="G45" s="1"/>
      <c r="I45">
        <v>42</v>
      </c>
      <c r="J45" s="8" t="s">
        <v>208</v>
      </c>
      <c r="K45" s="12">
        <v>2865</v>
      </c>
    </row>
    <row r="46" spans="2:11" ht="14.25" thickTop="1" x14ac:dyDescent="0.15">
      <c r="G46" s="1"/>
    </row>
  </sheetData>
  <sortState ref="I3:K44">
    <sortCondition ref="I3:I44"/>
  </sortState>
  <mergeCells count="1">
    <mergeCell ref="B2:C2"/>
  </mergeCells>
  <phoneticPr fontId="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"/>
  <sheetViews>
    <sheetView workbookViewId="0">
      <selection activeCell="I4" sqref="I4"/>
    </sheetView>
  </sheetViews>
  <sheetFormatPr defaultRowHeight="13.5" x14ac:dyDescent="0.15"/>
  <sheetData>
    <row r="2" spans="1:1" ht="14.25" x14ac:dyDescent="0.15">
      <c r="A2" s="13" t="s">
        <v>292</v>
      </c>
    </row>
    <row r="3" spans="1:1" ht="14.25" x14ac:dyDescent="0.15">
      <c r="A3" s="14" t="s">
        <v>293</v>
      </c>
    </row>
  </sheetData>
  <phoneticPr fontId="2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"/>
  <sheetViews>
    <sheetView workbookViewId="0">
      <selection activeCell="F11" sqref="F11"/>
    </sheetView>
  </sheetViews>
  <sheetFormatPr defaultRowHeight="13.5" x14ac:dyDescent="0.15"/>
  <sheetData>
    <row r="2" spans="1:7" x14ac:dyDescent="0.15">
      <c r="C2" t="s">
        <v>298</v>
      </c>
      <c r="D2" t="s">
        <v>299</v>
      </c>
      <c r="E2" t="s">
        <v>298</v>
      </c>
      <c r="F2" t="s">
        <v>299</v>
      </c>
    </row>
    <row r="3" spans="1:7" x14ac:dyDescent="0.15">
      <c r="A3" t="s">
        <v>294</v>
      </c>
      <c r="B3">
        <v>0.25</v>
      </c>
      <c r="C3">
        <v>2309</v>
      </c>
      <c r="D3">
        <v>397</v>
      </c>
      <c r="E3">
        <f>ROUND(+C3*$B3,0)</f>
        <v>577</v>
      </c>
      <c r="F3">
        <f>ROUND(+D3*$B3,0)</f>
        <v>99</v>
      </c>
    </row>
    <row r="4" spans="1:7" x14ac:dyDescent="0.15">
      <c r="A4" t="s">
        <v>10</v>
      </c>
      <c r="B4">
        <v>0.15</v>
      </c>
      <c r="C4">
        <v>2280</v>
      </c>
      <c r="D4">
        <v>454</v>
      </c>
      <c r="E4">
        <f t="shared" ref="E4:E7" si="0">ROUND(+C4*$B4,0)</f>
        <v>342</v>
      </c>
      <c r="F4">
        <f t="shared" ref="F4:F7" si="1">ROUND(+D4*$B4,0)</f>
        <v>68</v>
      </c>
    </row>
    <row r="5" spans="1:7" x14ac:dyDescent="0.15">
      <c r="A5" t="s">
        <v>295</v>
      </c>
      <c r="B5">
        <v>0.2</v>
      </c>
      <c r="C5">
        <v>1595</v>
      </c>
      <c r="D5">
        <v>0</v>
      </c>
      <c r="E5">
        <f t="shared" si="0"/>
        <v>319</v>
      </c>
      <c r="F5">
        <f t="shared" si="1"/>
        <v>0</v>
      </c>
    </row>
    <row r="6" spans="1:7" x14ac:dyDescent="0.15">
      <c r="A6" t="s">
        <v>296</v>
      </c>
      <c r="B6">
        <v>0.25</v>
      </c>
      <c r="C6">
        <v>2441</v>
      </c>
      <c r="D6">
        <v>456</v>
      </c>
      <c r="E6">
        <f t="shared" si="0"/>
        <v>610</v>
      </c>
      <c r="F6">
        <f t="shared" si="1"/>
        <v>114</v>
      </c>
    </row>
    <row r="7" spans="1:7" x14ac:dyDescent="0.15">
      <c r="A7" t="s">
        <v>297</v>
      </c>
      <c r="B7">
        <v>0.15</v>
      </c>
      <c r="C7">
        <v>1919</v>
      </c>
      <c r="D7">
        <v>0</v>
      </c>
      <c r="E7">
        <f t="shared" si="0"/>
        <v>288</v>
      </c>
      <c r="F7">
        <f t="shared" si="1"/>
        <v>0</v>
      </c>
    </row>
    <row r="8" spans="1:7" x14ac:dyDescent="0.15">
      <c r="E8" s="1">
        <f>SUM(E3:E7)</f>
        <v>2136</v>
      </c>
      <c r="F8" s="1">
        <f>SUM(F3:F7)</f>
        <v>281</v>
      </c>
    </row>
    <row r="9" spans="1:7" x14ac:dyDescent="0.15">
      <c r="C9" t="s">
        <v>298</v>
      </c>
      <c r="D9" t="s">
        <v>299</v>
      </c>
      <c r="E9" t="s">
        <v>298</v>
      </c>
      <c r="F9" t="s">
        <v>299</v>
      </c>
    </row>
    <row r="10" spans="1:7" x14ac:dyDescent="0.15">
      <c r="A10" t="s">
        <v>29</v>
      </c>
      <c r="E10" s="1">
        <f>ROUND(+E11*167.3+583,0)</f>
        <v>1595</v>
      </c>
      <c r="F10">
        <f>ROUND(+F11*167.3+583,0)</f>
        <v>-203</v>
      </c>
    </row>
    <row r="11" spans="1:7" x14ac:dyDescent="0.15">
      <c r="A11" t="s">
        <v>300</v>
      </c>
      <c r="E11" s="15">
        <f>SUM(E12:E20)</f>
        <v>6.0506000000000002</v>
      </c>
      <c r="F11" s="15">
        <f>SUM(F12:F20)</f>
        <v>-4.6994000000000007</v>
      </c>
    </row>
    <row r="12" spans="1:7" x14ac:dyDescent="0.15">
      <c r="A12" t="s">
        <v>294</v>
      </c>
      <c r="B12">
        <v>-0.46500000000000002</v>
      </c>
      <c r="C12">
        <v>-0.3</v>
      </c>
      <c r="D12">
        <v>5.0999999999999996</v>
      </c>
      <c r="E12" s="15">
        <f>ROUND(+C12*$B12,2)</f>
        <v>0.14000000000000001</v>
      </c>
      <c r="F12" s="15">
        <f>ROUND(+D12*$B12,2)</f>
        <v>-2.37</v>
      </c>
      <c r="G12" s="16">
        <f>+E12-F12</f>
        <v>2.5100000000000002</v>
      </c>
    </row>
    <row r="13" spans="1:7" x14ac:dyDescent="0.15">
      <c r="A13" t="s">
        <v>10</v>
      </c>
      <c r="B13">
        <v>-5.0799999999999998E-2</v>
      </c>
      <c r="C13">
        <v>0.9</v>
      </c>
      <c r="D13">
        <v>18</v>
      </c>
      <c r="E13" s="15">
        <f t="shared" ref="E13:E19" si="2">ROUND(+C13*$B13,2)</f>
        <v>-0.05</v>
      </c>
      <c r="F13" s="15">
        <f t="shared" ref="F13:F19" si="3">ROUND(+D13*$B13,2)</f>
        <v>-0.91</v>
      </c>
      <c r="G13" s="16">
        <f>+E13-F13</f>
        <v>0.86</v>
      </c>
    </row>
    <row r="14" spans="1:7" x14ac:dyDescent="0.15">
      <c r="A14" t="s">
        <v>11</v>
      </c>
      <c r="B14">
        <v>2.64E-2</v>
      </c>
      <c r="C14">
        <v>63.6</v>
      </c>
      <c r="D14">
        <v>6.5</v>
      </c>
      <c r="E14" s="15">
        <f t="shared" si="2"/>
        <v>1.68</v>
      </c>
      <c r="F14" s="15">
        <f t="shared" si="3"/>
        <v>0.17</v>
      </c>
      <c r="G14" s="16">
        <f>+E14-F14</f>
        <v>1.51</v>
      </c>
    </row>
    <row r="15" spans="1:7" x14ac:dyDescent="0.15">
      <c r="A15" t="s">
        <v>12</v>
      </c>
      <c r="B15">
        <v>2.7699999999999999E-2</v>
      </c>
      <c r="C15">
        <v>5.0999999999999996</v>
      </c>
      <c r="D15">
        <v>-8.1</v>
      </c>
      <c r="E15" s="15">
        <f t="shared" si="2"/>
        <v>0.14000000000000001</v>
      </c>
      <c r="F15" s="15">
        <f t="shared" si="3"/>
        <v>-0.22</v>
      </c>
      <c r="G15" s="16">
        <f>+E15-F15</f>
        <v>0.36</v>
      </c>
    </row>
    <row r="16" spans="1:7" x14ac:dyDescent="0.15">
      <c r="A16" t="s">
        <v>20</v>
      </c>
      <c r="B16">
        <v>1.1000000000000001E-3</v>
      </c>
      <c r="C16">
        <v>350</v>
      </c>
      <c r="D16">
        <v>-76.5</v>
      </c>
      <c r="E16" s="15">
        <f t="shared" si="2"/>
        <v>0.39</v>
      </c>
      <c r="F16" s="15">
        <f t="shared" si="3"/>
        <v>-0.08</v>
      </c>
      <c r="G16" s="16">
        <f t="shared" ref="G16:G19" si="4">+E16-F16</f>
        <v>0.47000000000000003</v>
      </c>
    </row>
    <row r="17" spans="1:7" x14ac:dyDescent="0.15">
      <c r="A17" t="s">
        <v>21</v>
      </c>
      <c r="B17">
        <v>8.8999999999999999E-3</v>
      </c>
      <c r="C17">
        <v>68.5</v>
      </c>
      <c r="D17">
        <v>-68.599999999999994</v>
      </c>
      <c r="E17" s="15">
        <f t="shared" si="2"/>
        <v>0.61</v>
      </c>
      <c r="F17" s="15">
        <f t="shared" si="3"/>
        <v>-0.61</v>
      </c>
      <c r="G17" s="16">
        <f t="shared" si="4"/>
        <v>1.22</v>
      </c>
    </row>
    <row r="18" spans="1:7" x14ac:dyDescent="0.15">
      <c r="A18" t="s">
        <v>25</v>
      </c>
      <c r="B18">
        <v>8.1799999999999998E-2</v>
      </c>
      <c r="C18">
        <v>15</v>
      </c>
      <c r="D18">
        <v>-10</v>
      </c>
      <c r="E18" s="15">
        <f t="shared" si="2"/>
        <v>1.23</v>
      </c>
      <c r="F18" s="15">
        <f t="shared" si="3"/>
        <v>-0.82</v>
      </c>
      <c r="G18" s="16">
        <f t="shared" si="4"/>
        <v>2.0499999999999998</v>
      </c>
    </row>
    <row r="19" spans="1:7" x14ac:dyDescent="0.15">
      <c r="A19" t="s">
        <v>26</v>
      </c>
      <c r="B19">
        <v>1.72E-2</v>
      </c>
      <c r="C19">
        <v>100</v>
      </c>
      <c r="D19">
        <v>-3</v>
      </c>
      <c r="E19" s="15">
        <f t="shared" si="2"/>
        <v>1.72</v>
      </c>
      <c r="F19" s="15">
        <f t="shared" si="3"/>
        <v>-0.05</v>
      </c>
      <c r="G19" s="16">
        <f t="shared" si="4"/>
        <v>1.77</v>
      </c>
    </row>
    <row r="20" spans="1:7" x14ac:dyDescent="0.15">
      <c r="E20">
        <v>0.19059999999999999</v>
      </c>
      <c r="F20">
        <v>0.19059999999999999</v>
      </c>
    </row>
  </sheetData>
  <phoneticPr fontId="2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selection activeCell="B34" sqref="B34"/>
    </sheetView>
  </sheetViews>
  <sheetFormatPr defaultRowHeight="13.5" x14ac:dyDescent="0.15"/>
  <cols>
    <col min="2" max="2" width="9.5" bestFit="1" customWidth="1"/>
  </cols>
  <sheetData>
    <row r="1" spans="1:18" ht="14.25" thickBot="1" x14ac:dyDescent="0.2"/>
    <row r="2" spans="1:18" ht="15" thickTop="1" thickBot="1" x14ac:dyDescent="0.2">
      <c r="K2" s="39" t="s">
        <v>421</v>
      </c>
      <c r="L2" s="46" t="s">
        <v>445</v>
      </c>
      <c r="M2" s="47" t="s">
        <v>421</v>
      </c>
      <c r="N2" s="46" t="s">
        <v>445</v>
      </c>
      <c r="O2" s="47" t="s">
        <v>421</v>
      </c>
      <c r="P2" s="46" t="s">
        <v>445</v>
      </c>
      <c r="Q2" s="47" t="s">
        <v>421</v>
      </c>
      <c r="R2" s="39" t="s">
        <v>445</v>
      </c>
    </row>
    <row r="3" spans="1:18" ht="15" thickTop="1" thickBot="1" x14ac:dyDescent="0.2">
      <c r="A3">
        <v>0</v>
      </c>
      <c r="B3">
        <v>6</v>
      </c>
      <c r="C3">
        <v>0</v>
      </c>
      <c r="K3" s="41" t="s">
        <v>446</v>
      </c>
      <c r="L3" s="40" t="s">
        <v>447</v>
      </c>
      <c r="M3" s="43" t="s">
        <v>466</v>
      </c>
      <c r="N3" s="43" t="s">
        <v>467</v>
      </c>
      <c r="O3" s="43" t="s">
        <v>486</v>
      </c>
      <c r="P3" s="43" t="s">
        <v>487</v>
      </c>
      <c r="Q3" s="43" t="s">
        <v>506</v>
      </c>
      <c r="R3" s="44" t="s">
        <v>507</v>
      </c>
    </row>
    <row r="4" spans="1:18" ht="14.25" thickBot="1" x14ac:dyDescent="0.2">
      <c r="A4">
        <f>+B3</f>
        <v>6</v>
      </c>
      <c r="B4">
        <v>7</v>
      </c>
      <c r="C4">
        <v>2</v>
      </c>
      <c r="K4" s="41" t="s">
        <v>448</v>
      </c>
      <c r="L4" s="40" t="s">
        <v>449</v>
      </c>
      <c r="M4" s="43" t="s">
        <v>468</v>
      </c>
      <c r="N4" s="43" t="s">
        <v>469</v>
      </c>
      <c r="O4" s="43" t="s">
        <v>488</v>
      </c>
      <c r="P4" s="43" t="s">
        <v>489</v>
      </c>
      <c r="Q4" s="43" t="s">
        <v>508</v>
      </c>
      <c r="R4" s="44" t="s">
        <v>508</v>
      </c>
    </row>
    <row r="5" spans="1:18" ht="14.25" thickBot="1" x14ac:dyDescent="0.2">
      <c r="A5">
        <f t="shared" ref="A5:A33" si="0">+B4</f>
        <v>7</v>
      </c>
      <c r="B5">
        <v>8</v>
      </c>
      <c r="C5">
        <v>4</v>
      </c>
      <c r="K5" s="41" t="s">
        <v>450</v>
      </c>
      <c r="L5" s="40" t="s">
        <v>451</v>
      </c>
      <c r="M5" s="43" t="s">
        <v>470</v>
      </c>
      <c r="N5" s="43" t="s">
        <v>471</v>
      </c>
      <c r="O5" s="43" t="s">
        <v>490</v>
      </c>
      <c r="P5" s="43" t="s">
        <v>491</v>
      </c>
      <c r="Q5" s="43" t="s">
        <v>508</v>
      </c>
      <c r="R5" s="44" t="s">
        <v>508</v>
      </c>
    </row>
    <row r="6" spans="1:18" ht="14.25" thickBot="1" x14ac:dyDescent="0.2">
      <c r="A6">
        <f t="shared" si="0"/>
        <v>8</v>
      </c>
      <c r="B6">
        <v>9</v>
      </c>
      <c r="C6">
        <v>6</v>
      </c>
      <c r="K6" s="41" t="s">
        <v>452</v>
      </c>
      <c r="L6" s="40" t="s">
        <v>453</v>
      </c>
      <c r="M6" s="43" t="s">
        <v>472</v>
      </c>
      <c r="N6" s="43" t="s">
        <v>473</v>
      </c>
      <c r="O6" s="43" t="s">
        <v>492</v>
      </c>
      <c r="P6" s="43" t="s">
        <v>493</v>
      </c>
      <c r="Q6" s="43" t="s">
        <v>508</v>
      </c>
      <c r="R6" s="44" t="s">
        <v>508</v>
      </c>
    </row>
    <row r="7" spans="1:18" ht="14.25" thickBot="1" x14ac:dyDescent="0.2">
      <c r="A7">
        <f t="shared" si="0"/>
        <v>9</v>
      </c>
      <c r="B7">
        <v>10</v>
      </c>
      <c r="C7">
        <v>8</v>
      </c>
      <c r="K7" s="41" t="s">
        <v>454</v>
      </c>
      <c r="L7" s="40" t="s">
        <v>455</v>
      </c>
      <c r="M7" s="43" t="s">
        <v>474</v>
      </c>
      <c r="N7" s="43" t="s">
        <v>475</v>
      </c>
      <c r="O7" s="43" t="s">
        <v>494</v>
      </c>
      <c r="P7" s="43" t="s">
        <v>495</v>
      </c>
      <c r="Q7" s="43" t="s">
        <v>508</v>
      </c>
      <c r="R7" s="44" t="s">
        <v>508</v>
      </c>
    </row>
    <row r="8" spans="1:18" ht="14.25" thickBot="1" x14ac:dyDescent="0.2">
      <c r="A8">
        <f t="shared" si="0"/>
        <v>10</v>
      </c>
      <c r="B8">
        <v>11</v>
      </c>
      <c r="C8">
        <v>10</v>
      </c>
      <c r="K8" s="41" t="s">
        <v>456</v>
      </c>
      <c r="L8" s="40" t="s">
        <v>457</v>
      </c>
      <c r="M8" s="43" t="s">
        <v>476</v>
      </c>
      <c r="N8" s="43" t="s">
        <v>477</v>
      </c>
      <c r="O8" s="43" t="s">
        <v>496</v>
      </c>
      <c r="P8" s="43" t="s">
        <v>497</v>
      </c>
      <c r="Q8" s="43" t="s">
        <v>508</v>
      </c>
      <c r="R8" s="44" t="s">
        <v>508</v>
      </c>
    </row>
    <row r="9" spans="1:18" ht="14.25" thickBot="1" x14ac:dyDescent="0.2">
      <c r="A9">
        <f t="shared" si="0"/>
        <v>11</v>
      </c>
      <c r="B9">
        <v>12</v>
      </c>
      <c r="C9">
        <v>12</v>
      </c>
      <c r="K9" s="41" t="s">
        <v>458</v>
      </c>
      <c r="L9" s="40" t="s">
        <v>459</v>
      </c>
      <c r="M9" s="43" t="s">
        <v>478</v>
      </c>
      <c r="N9" s="43" t="s">
        <v>479</v>
      </c>
      <c r="O9" s="43" t="s">
        <v>498</v>
      </c>
      <c r="P9" s="43" t="s">
        <v>499</v>
      </c>
      <c r="Q9" s="43" t="s">
        <v>508</v>
      </c>
      <c r="R9" s="44" t="s">
        <v>508</v>
      </c>
    </row>
    <row r="10" spans="1:18" ht="14.25" thickBot="1" x14ac:dyDescent="0.2">
      <c r="A10">
        <f t="shared" si="0"/>
        <v>12</v>
      </c>
      <c r="B10">
        <v>13</v>
      </c>
      <c r="C10">
        <v>14</v>
      </c>
      <c r="K10" s="41" t="s">
        <v>460</v>
      </c>
      <c r="L10" s="40" t="s">
        <v>461</v>
      </c>
      <c r="M10" s="43" t="s">
        <v>480</v>
      </c>
      <c r="N10" s="43" t="s">
        <v>481</v>
      </c>
      <c r="O10" s="43" t="s">
        <v>500</v>
      </c>
      <c r="P10" s="43" t="s">
        <v>501</v>
      </c>
      <c r="Q10" s="43" t="s">
        <v>508</v>
      </c>
      <c r="R10" s="44" t="s">
        <v>508</v>
      </c>
    </row>
    <row r="11" spans="1:18" ht="14.25" thickBot="1" x14ac:dyDescent="0.2">
      <c r="A11">
        <f t="shared" si="0"/>
        <v>13</v>
      </c>
      <c r="B11">
        <v>14</v>
      </c>
      <c r="C11">
        <v>16</v>
      </c>
      <c r="K11" s="41" t="s">
        <v>462</v>
      </c>
      <c r="L11" s="40" t="s">
        <v>463</v>
      </c>
      <c r="M11" s="43" t="s">
        <v>482</v>
      </c>
      <c r="N11" s="43" t="s">
        <v>483</v>
      </c>
      <c r="O11" s="43" t="s">
        <v>502</v>
      </c>
      <c r="P11" s="43" t="s">
        <v>503</v>
      </c>
      <c r="Q11" s="43" t="s">
        <v>508</v>
      </c>
      <c r="R11" s="44" t="s">
        <v>508</v>
      </c>
    </row>
    <row r="12" spans="1:18" ht="14.25" thickBot="1" x14ac:dyDescent="0.2">
      <c r="A12">
        <f t="shared" si="0"/>
        <v>14</v>
      </c>
      <c r="B12">
        <v>15</v>
      </c>
      <c r="C12">
        <v>18</v>
      </c>
      <c r="K12" s="42" t="s">
        <v>464</v>
      </c>
      <c r="L12" s="48" t="s">
        <v>465</v>
      </c>
      <c r="M12" s="49" t="s">
        <v>484</v>
      </c>
      <c r="N12" s="49" t="s">
        <v>485</v>
      </c>
      <c r="O12" s="49" t="s">
        <v>504</v>
      </c>
      <c r="P12" s="49" t="s">
        <v>505</v>
      </c>
      <c r="Q12" s="49" t="s">
        <v>508</v>
      </c>
      <c r="R12" s="45" t="s">
        <v>509</v>
      </c>
    </row>
    <row r="13" spans="1:18" ht="14.25" thickTop="1" x14ac:dyDescent="0.15">
      <c r="A13">
        <f t="shared" si="0"/>
        <v>15</v>
      </c>
      <c r="B13">
        <v>16</v>
      </c>
      <c r="C13">
        <v>20</v>
      </c>
    </row>
    <row r="14" spans="1:18" x14ac:dyDescent="0.15">
      <c r="A14">
        <f t="shared" si="0"/>
        <v>16</v>
      </c>
      <c r="B14">
        <v>17</v>
      </c>
      <c r="C14">
        <v>22</v>
      </c>
    </row>
    <row r="15" spans="1:18" x14ac:dyDescent="0.15">
      <c r="A15">
        <f t="shared" si="0"/>
        <v>17</v>
      </c>
      <c r="B15">
        <v>18</v>
      </c>
      <c r="C15">
        <v>24</v>
      </c>
    </row>
    <row r="16" spans="1:18" x14ac:dyDescent="0.15">
      <c r="A16">
        <f t="shared" si="0"/>
        <v>18</v>
      </c>
      <c r="B16">
        <v>19</v>
      </c>
      <c r="C16">
        <v>26</v>
      </c>
    </row>
    <row r="17" spans="1:3" x14ac:dyDescent="0.15">
      <c r="A17">
        <f t="shared" si="0"/>
        <v>19</v>
      </c>
      <c r="B17">
        <v>20</v>
      </c>
      <c r="C17">
        <v>28</v>
      </c>
    </row>
    <row r="18" spans="1:3" x14ac:dyDescent="0.15">
      <c r="A18">
        <f t="shared" si="0"/>
        <v>20</v>
      </c>
      <c r="B18">
        <v>21</v>
      </c>
      <c r="C18">
        <v>30</v>
      </c>
    </row>
    <row r="19" spans="1:3" x14ac:dyDescent="0.15">
      <c r="A19">
        <f t="shared" si="0"/>
        <v>21</v>
      </c>
      <c r="B19">
        <v>22</v>
      </c>
      <c r="C19">
        <v>32</v>
      </c>
    </row>
    <row r="20" spans="1:3" x14ac:dyDescent="0.15">
      <c r="A20">
        <f t="shared" si="0"/>
        <v>22</v>
      </c>
      <c r="B20">
        <v>23</v>
      </c>
      <c r="C20">
        <v>34</v>
      </c>
    </row>
    <row r="21" spans="1:3" x14ac:dyDescent="0.15">
      <c r="A21">
        <f t="shared" si="0"/>
        <v>23</v>
      </c>
      <c r="B21">
        <v>24</v>
      </c>
      <c r="C21">
        <v>36</v>
      </c>
    </row>
    <row r="22" spans="1:3" x14ac:dyDescent="0.15">
      <c r="A22">
        <f t="shared" si="0"/>
        <v>24</v>
      </c>
      <c r="B22">
        <v>25</v>
      </c>
      <c r="C22">
        <v>38</v>
      </c>
    </row>
    <row r="23" spans="1:3" x14ac:dyDescent="0.15">
      <c r="A23">
        <f t="shared" si="0"/>
        <v>25</v>
      </c>
      <c r="B23">
        <v>26</v>
      </c>
      <c r="C23">
        <v>40</v>
      </c>
    </row>
    <row r="24" spans="1:3" x14ac:dyDescent="0.15">
      <c r="A24">
        <f t="shared" si="0"/>
        <v>26</v>
      </c>
      <c r="B24">
        <v>27</v>
      </c>
      <c r="C24">
        <v>42</v>
      </c>
    </row>
    <row r="25" spans="1:3" x14ac:dyDescent="0.15">
      <c r="A25">
        <f t="shared" si="0"/>
        <v>27</v>
      </c>
      <c r="B25">
        <v>28</v>
      </c>
      <c r="C25">
        <v>44</v>
      </c>
    </row>
    <row r="26" spans="1:3" x14ac:dyDescent="0.15">
      <c r="A26">
        <f t="shared" si="0"/>
        <v>28</v>
      </c>
      <c r="B26">
        <v>29</v>
      </c>
      <c r="C26">
        <v>46</v>
      </c>
    </row>
    <row r="27" spans="1:3" x14ac:dyDescent="0.15">
      <c r="A27">
        <f t="shared" si="0"/>
        <v>29</v>
      </c>
      <c r="B27">
        <v>30</v>
      </c>
      <c r="C27">
        <v>48</v>
      </c>
    </row>
    <row r="28" spans="1:3" x14ac:dyDescent="0.15">
      <c r="A28">
        <f t="shared" si="0"/>
        <v>30</v>
      </c>
      <c r="B28">
        <v>31</v>
      </c>
      <c r="C28">
        <v>50</v>
      </c>
    </row>
    <row r="29" spans="1:3" x14ac:dyDescent="0.15">
      <c r="A29">
        <f t="shared" si="0"/>
        <v>31</v>
      </c>
      <c r="B29">
        <v>32</v>
      </c>
      <c r="C29">
        <v>52</v>
      </c>
    </row>
    <row r="30" spans="1:3" x14ac:dyDescent="0.15">
      <c r="A30">
        <f t="shared" si="0"/>
        <v>32</v>
      </c>
      <c r="B30">
        <v>33</v>
      </c>
      <c r="C30">
        <v>54</v>
      </c>
    </row>
    <row r="31" spans="1:3" x14ac:dyDescent="0.15">
      <c r="A31">
        <f t="shared" si="0"/>
        <v>33</v>
      </c>
      <c r="B31">
        <v>34</v>
      </c>
      <c r="C31">
        <v>56</v>
      </c>
    </row>
    <row r="32" spans="1:3" x14ac:dyDescent="0.15">
      <c r="A32">
        <f t="shared" si="0"/>
        <v>34</v>
      </c>
      <c r="B32">
        <v>35</v>
      </c>
      <c r="C32">
        <v>58</v>
      </c>
    </row>
    <row r="33" spans="1:3" x14ac:dyDescent="0.15">
      <c r="A33">
        <f t="shared" si="0"/>
        <v>35</v>
      </c>
      <c r="B33">
        <v>99999999</v>
      </c>
      <c r="C33">
        <v>60</v>
      </c>
    </row>
  </sheetData>
  <phoneticPr fontId="2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0"/>
  <sheetViews>
    <sheetView workbookViewId="0">
      <selection activeCell="B7" sqref="B7"/>
    </sheetView>
  </sheetViews>
  <sheetFormatPr defaultRowHeight="13.5" x14ac:dyDescent="0.15"/>
  <cols>
    <col min="1" max="1" width="7.25" customWidth="1"/>
    <col min="4" max="9" width="11.875" customWidth="1"/>
    <col min="12" max="12" width="16.125" bestFit="1" customWidth="1"/>
    <col min="13" max="13" width="14.125" customWidth="1"/>
  </cols>
  <sheetData>
    <row r="2" spans="1:18" ht="14.25" thickBot="1" x14ac:dyDescent="0.2"/>
    <row r="3" spans="1:18" ht="15.75" thickTop="1" x14ac:dyDescent="0.15">
      <c r="L3" s="51" t="s">
        <v>511</v>
      </c>
      <c r="M3" s="96" t="s">
        <v>457</v>
      </c>
      <c r="N3" s="96" t="s">
        <v>455</v>
      </c>
      <c r="O3" s="96" t="s">
        <v>453</v>
      </c>
      <c r="P3" s="96" t="s">
        <v>451</v>
      </c>
      <c r="Q3" s="96" t="s">
        <v>449</v>
      </c>
      <c r="R3" s="96" t="s">
        <v>447</v>
      </c>
    </row>
    <row r="4" spans="1:18" ht="15.75" thickBot="1" x14ac:dyDescent="0.2">
      <c r="A4" s="81" t="s">
        <v>556</v>
      </c>
      <c r="B4" s="81"/>
      <c r="C4" s="81"/>
      <c r="D4" s="58" t="s">
        <v>551</v>
      </c>
      <c r="E4" s="59" t="s">
        <v>552</v>
      </c>
      <c r="F4" s="59" t="s">
        <v>557</v>
      </c>
      <c r="G4" s="59" t="s">
        <v>553</v>
      </c>
      <c r="H4" s="59" t="s">
        <v>554</v>
      </c>
      <c r="I4" s="59" t="s">
        <v>555</v>
      </c>
      <c r="L4" s="52" t="s">
        <v>513</v>
      </c>
      <c r="M4" s="97"/>
      <c r="N4" s="97"/>
      <c r="O4" s="97"/>
      <c r="P4" s="97"/>
      <c r="Q4" s="97"/>
      <c r="R4" s="97"/>
    </row>
    <row r="5" spans="1:18" ht="15" thickTop="1" x14ac:dyDescent="0.15">
      <c r="A5" s="5"/>
      <c r="B5" s="5">
        <v>0</v>
      </c>
      <c r="C5" s="5">
        <v>0.2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L5" s="93" t="s">
        <v>514</v>
      </c>
      <c r="M5" s="94" t="s">
        <v>515</v>
      </c>
      <c r="N5" s="53" t="s">
        <v>516</v>
      </c>
      <c r="O5" s="53" t="s">
        <v>518</v>
      </c>
      <c r="P5" s="53" t="s">
        <v>520</v>
      </c>
      <c r="Q5" s="53" t="s">
        <v>522</v>
      </c>
      <c r="R5" s="95" t="s">
        <v>524</v>
      </c>
    </row>
    <row r="6" spans="1:18" ht="15" thickBot="1" x14ac:dyDescent="0.2">
      <c r="A6" s="5"/>
      <c r="B6" s="5">
        <f t="shared" ref="B6:B21" si="0">+C5</f>
        <v>0.2</v>
      </c>
      <c r="C6" s="5">
        <v>0.4</v>
      </c>
      <c r="D6" s="5">
        <v>4</v>
      </c>
      <c r="E6" s="5">
        <v>2</v>
      </c>
      <c r="F6" s="5">
        <v>0</v>
      </c>
      <c r="G6" s="5">
        <v>0</v>
      </c>
      <c r="H6" s="5">
        <v>0</v>
      </c>
      <c r="I6" s="5">
        <v>0</v>
      </c>
      <c r="L6" s="88"/>
      <c r="M6" s="90"/>
      <c r="N6" s="54" t="s">
        <v>517</v>
      </c>
      <c r="O6" s="54" t="s">
        <v>519</v>
      </c>
      <c r="P6" s="54" t="s">
        <v>521</v>
      </c>
      <c r="Q6" s="54" t="s">
        <v>523</v>
      </c>
      <c r="R6" s="92"/>
    </row>
    <row r="7" spans="1:18" ht="14.25" x14ac:dyDescent="0.15">
      <c r="A7" s="5"/>
      <c r="B7" s="5">
        <f t="shared" si="0"/>
        <v>0.4</v>
      </c>
      <c r="C7" s="5">
        <v>0.8</v>
      </c>
      <c r="D7" s="5">
        <v>10</v>
      </c>
      <c r="E7" s="5">
        <v>6</v>
      </c>
      <c r="F7" s="5">
        <v>2</v>
      </c>
      <c r="G7" s="5">
        <v>0</v>
      </c>
      <c r="H7" s="5">
        <v>0</v>
      </c>
      <c r="I7" s="5">
        <v>0</v>
      </c>
      <c r="L7" s="87" t="s">
        <v>525</v>
      </c>
      <c r="M7" s="89" t="s">
        <v>526</v>
      </c>
      <c r="N7" s="53" t="s">
        <v>527</v>
      </c>
      <c r="O7" s="53" t="s">
        <v>529</v>
      </c>
      <c r="P7" s="53" t="s">
        <v>522</v>
      </c>
      <c r="Q7" s="53" t="s">
        <v>532</v>
      </c>
      <c r="R7" s="91" t="s">
        <v>533</v>
      </c>
    </row>
    <row r="8" spans="1:18" ht="15" thickBot="1" x14ac:dyDescent="0.2">
      <c r="A8" s="5"/>
      <c r="B8" s="5">
        <f t="shared" si="0"/>
        <v>0.8</v>
      </c>
      <c r="C8" s="5">
        <v>1.2</v>
      </c>
      <c r="D8" s="5">
        <v>10</v>
      </c>
      <c r="E8" s="5">
        <v>8</v>
      </c>
      <c r="F8" s="5">
        <v>4</v>
      </c>
      <c r="G8" s="5">
        <v>2</v>
      </c>
      <c r="H8" s="5">
        <v>0</v>
      </c>
      <c r="I8" s="5">
        <v>0</v>
      </c>
      <c r="L8" s="88"/>
      <c r="M8" s="90"/>
      <c r="N8" s="54" t="s">
        <v>528</v>
      </c>
      <c r="O8" s="54" t="s">
        <v>530</v>
      </c>
      <c r="P8" s="54" t="s">
        <v>531</v>
      </c>
      <c r="Q8" s="54" t="s">
        <v>524</v>
      </c>
      <c r="R8" s="92"/>
    </row>
    <row r="9" spans="1:18" ht="14.25" x14ac:dyDescent="0.15">
      <c r="A9" s="5"/>
      <c r="B9" s="5">
        <f>+C8</f>
        <v>1.2</v>
      </c>
      <c r="C9" s="5">
        <v>1.6</v>
      </c>
      <c r="D9" s="5">
        <v>10</v>
      </c>
      <c r="E9" s="5">
        <v>10</v>
      </c>
      <c r="F9" s="5">
        <v>6</v>
      </c>
      <c r="G9" s="5">
        <v>4</v>
      </c>
      <c r="H9" s="5">
        <v>0</v>
      </c>
      <c r="I9" s="5">
        <v>0</v>
      </c>
      <c r="L9" s="87" t="s">
        <v>534</v>
      </c>
      <c r="M9" s="89" t="s">
        <v>535</v>
      </c>
      <c r="N9" s="53" t="s">
        <v>536</v>
      </c>
      <c r="O9" s="53" t="s">
        <v>538</v>
      </c>
      <c r="P9" s="53" t="s">
        <v>540</v>
      </c>
      <c r="Q9" s="53" t="s">
        <v>542</v>
      </c>
      <c r="R9" s="91" t="s">
        <v>544</v>
      </c>
    </row>
    <row r="10" spans="1:18" ht="15" thickBot="1" x14ac:dyDescent="0.2">
      <c r="A10" s="5"/>
      <c r="B10" s="5">
        <f t="shared" si="0"/>
        <v>1.6</v>
      </c>
      <c r="C10" s="5">
        <v>2.4</v>
      </c>
      <c r="D10" s="5">
        <v>10</v>
      </c>
      <c r="E10" s="5">
        <v>10</v>
      </c>
      <c r="F10" s="5">
        <v>8</v>
      </c>
      <c r="G10" s="5">
        <v>4</v>
      </c>
      <c r="H10" s="5">
        <v>2</v>
      </c>
      <c r="I10" s="5">
        <v>0</v>
      </c>
      <c r="L10" s="88"/>
      <c r="M10" s="90"/>
      <c r="N10" s="54" t="s">
        <v>537</v>
      </c>
      <c r="O10" s="54" t="s">
        <v>539</v>
      </c>
      <c r="P10" s="54" t="s">
        <v>541</v>
      </c>
      <c r="Q10" s="54" t="s">
        <v>543</v>
      </c>
      <c r="R10" s="92"/>
    </row>
    <row r="11" spans="1:18" ht="14.25" x14ac:dyDescent="0.15">
      <c r="A11" s="5"/>
      <c r="B11" s="5">
        <f t="shared" si="0"/>
        <v>2.4</v>
      </c>
      <c r="C11" s="5">
        <v>2.8</v>
      </c>
      <c r="D11" s="5">
        <v>10</v>
      </c>
      <c r="E11" s="5">
        <v>10</v>
      </c>
      <c r="F11" s="5">
        <v>10</v>
      </c>
      <c r="G11" s="5">
        <v>6</v>
      </c>
      <c r="H11" s="5">
        <v>2</v>
      </c>
      <c r="I11" s="5">
        <v>0</v>
      </c>
      <c r="L11" s="87" t="s">
        <v>545</v>
      </c>
      <c r="M11" s="89" t="s">
        <v>538</v>
      </c>
      <c r="N11" s="53" t="s">
        <v>532</v>
      </c>
      <c r="O11" s="53" t="s">
        <v>540</v>
      </c>
      <c r="P11" s="53" t="s">
        <v>542</v>
      </c>
      <c r="Q11" s="53" t="s">
        <v>546</v>
      </c>
      <c r="R11" s="91" t="s">
        <v>547</v>
      </c>
    </row>
    <row r="12" spans="1:18" ht="15" thickBot="1" x14ac:dyDescent="0.2">
      <c r="A12" s="5"/>
      <c r="B12" s="5">
        <f t="shared" si="0"/>
        <v>2.8</v>
      </c>
      <c r="C12" s="5">
        <v>3.2</v>
      </c>
      <c r="D12" s="5">
        <v>10</v>
      </c>
      <c r="E12" s="5">
        <v>10</v>
      </c>
      <c r="F12" s="5">
        <v>10</v>
      </c>
      <c r="G12" s="5">
        <v>6</v>
      </c>
      <c r="H12" s="5">
        <v>4</v>
      </c>
      <c r="I12" s="5">
        <v>2</v>
      </c>
      <c r="L12" s="88"/>
      <c r="M12" s="90"/>
      <c r="N12" s="54" t="s">
        <v>541</v>
      </c>
      <c r="O12" s="54" t="s">
        <v>533</v>
      </c>
      <c r="P12" s="54" t="s">
        <v>543</v>
      </c>
      <c r="Q12" s="54" t="s">
        <v>544</v>
      </c>
      <c r="R12" s="92"/>
    </row>
    <row r="13" spans="1:18" ht="14.25" x14ac:dyDescent="0.15">
      <c r="A13" s="5"/>
      <c r="B13" s="5">
        <f t="shared" si="0"/>
        <v>3.2</v>
      </c>
      <c r="C13" s="5">
        <v>4.4000000000000004</v>
      </c>
      <c r="D13" s="5">
        <v>10</v>
      </c>
      <c r="E13" s="5">
        <v>10</v>
      </c>
      <c r="F13" s="5">
        <v>10</v>
      </c>
      <c r="G13" s="5">
        <v>8</v>
      </c>
      <c r="H13" s="5">
        <v>4</v>
      </c>
      <c r="I13" s="5">
        <v>2</v>
      </c>
      <c r="L13" s="87" t="s">
        <v>548</v>
      </c>
      <c r="M13" s="89" t="s">
        <v>540</v>
      </c>
      <c r="N13" s="53" t="s">
        <v>542</v>
      </c>
      <c r="O13" s="53" t="s">
        <v>546</v>
      </c>
      <c r="P13" s="89" t="s">
        <v>549</v>
      </c>
      <c r="Q13" s="89">
        <v>0.2</v>
      </c>
      <c r="R13" s="91">
        <v>0</v>
      </c>
    </row>
    <row r="14" spans="1:18" ht="15" thickBot="1" x14ac:dyDescent="0.2">
      <c r="A14" s="5"/>
      <c r="B14" s="5">
        <f t="shared" si="0"/>
        <v>4.4000000000000004</v>
      </c>
      <c r="C14" s="5">
        <v>4.8</v>
      </c>
      <c r="D14" s="5">
        <v>10</v>
      </c>
      <c r="E14" s="5">
        <v>10</v>
      </c>
      <c r="F14" s="5">
        <v>10</v>
      </c>
      <c r="G14" s="5">
        <v>10</v>
      </c>
      <c r="H14" s="5">
        <v>4</v>
      </c>
      <c r="I14" s="5">
        <v>2</v>
      </c>
      <c r="L14" s="88"/>
      <c r="M14" s="90"/>
      <c r="N14" s="54" t="s">
        <v>543</v>
      </c>
      <c r="O14" s="54" t="s">
        <v>544</v>
      </c>
      <c r="P14" s="90"/>
      <c r="Q14" s="90"/>
      <c r="R14" s="92"/>
    </row>
    <row r="15" spans="1:18" ht="15" thickBot="1" x14ac:dyDescent="0.2">
      <c r="A15" s="5"/>
      <c r="B15" s="5">
        <f t="shared" si="0"/>
        <v>4.8</v>
      </c>
      <c r="C15" s="5">
        <v>5.2</v>
      </c>
      <c r="D15" s="5">
        <v>10</v>
      </c>
      <c r="E15" s="5">
        <v>10</v>
      </c>
      <c r="F15" s="5">
        <v>10</v>
      </c>
      <c r="G15" s="5">
        <v>10</v>
      </c>
      <c r="H15" s="5">
        <v>6</v>
      </c>
      <c r="I15" s="5">
        <v>2</v>
      </c>
      <c r="L15" s="55" t="s">
        <v>550</v>
      </c>
      <c r="M15" s="56" t="s">
        <v>546</v>
      </c>
      <c r="N15" s="56" t="s">
        <v>549</v>
      </c>
      <c r="O15" s="56">
        <v>0.2</v>
      </c>
      <c r="P15" s="56" t="s">
        <v>549</v>
      </c>
      <c r="Q15" s="56" t="s">
        <v>549</v>
      </c>
      <c r="R15" s="57">
        <v>0</v>
      </c>
    </row>
    <row r="16" spans="1:18" ht="14.25" thickTop="1" x14ac:dyDescent="0.15">
      <c r="A16" s="5"/>
      <c r="B16" s="5">
        <f t="shared" si="0"/>
        <v>5.2</v>
      </c>
      <c r="C16" s="5">
        <v>6.8</v>
      </c>
      <c r="D16" s="5">
        <v>10</v>
      </c>
      <c r="E16" s="5">
        <v>10</v>
      </c>
      <c r="F16" s="5">
        <v>10</v>
      </c>
      <c r="G16" s="5">
        <v>10</v>
      </c>
      <c r="H16" s="5">
        <v>6</v>
      </c>
      <c r="I16" s="5">
        <v>4</v>
      </c>
    </row>
    <row r="17" spans="1:9" x14ac:dyDescent="0.15">
      <c r="A17" s="5"/>
      <c r="B17" s="5">
        <f t="shared" si="0"/>
        <v>6.8</v>
      </c>
      <c r="C17" s="5">
        <v>7.2</v>
      </c>
      <c r="D17" s="5">
        <v>10</v>
      </c>
      <c r="E17" s="5">
        <v>10</v>
      </c>
      <c r="F17" s="5">
        <v>10</v>
      </c>
      <c r="G17" s="5">
        <v>10</v>
      </c>
      <c r="H17" s="5">
        <v>8</v>
      </c>
      <c r="I17" s="5">
        <v>4</v>
      </c>
    </row>
    <row r="18" spans="1:9" x14ac:dyDescent="0.15">
      <c r="A18" s="5"/>
      <c r="B18" s="5">
        <f t="shared" si="0"/>
        <v>7.2</v>
      </c>
      <c r="C18" s="5">
        <v>8.8000000000000007</v>
      </c>
      <c r="D18" s="5">
        <v>10</v>
      </c>
      <c r="E18" s="5">
        <v>10</v>
      </c>
      <c r="F18" s="5">
        <v>10</v>
      </c>
      <c r="G18" s="5">
        <v>10</v>
      </c>
      <c r="H18" s="5">
        <v>8</v>
      </c>
      <c r="I18" s="5">
        <v>6</v>
      </c>
    </row>
    <row r="19" spans="1:9" x14ac:dyDescent="0.15">
      <c r="A19" s="5"/>
      <c r="B19" s="5">
        <f t="shared" si="0"/>
        <v>8.8000000000000007</v>
      </c>
      <c r="C19" s="5">
        <v>10.8</v>
      </c>
      <c r="D19" s="5">
        <v>10</v>
      </c>
      <c r="E19" s="5">
        <v>10</v>
      </c>
      <c r="F19" s="5">
        <v>10</v>
      </c>
      <c r="G19" s="5">
        <v>10</v>
      </c>
      <c r="H19" s="5">
        <v>10</v>
      </c>
      <c r="I19" s="5">
        <v>6</v>
      </c>
    </row>
    <row r="20" spans="1:9" x14ac:dyDescent="0.15">
      <c r="A20" s="5"/>
      <c r="B20" s="5">
        <f t="shared" si="0"/>
        <v>10.8</v>
      </c>
      <c r="C20" s="5">
        <v>13.6</v>
      </c>
      <c r="D20" s="5">
        <v>10</v>
      </c>
      <c r="E20" s="5">
        <v>10</v>
      </c>
      <c r="F20" s="5">
        <v>10</v>
      </c>
      <c r="G20" s="5">
        <v>10</v>
      </c>
      <c r="H20" s="5">
        <v>10</v>
      </c>
      <c r="I20" s="5">
        <v>8</v>
      </c>
    </row>
    <row r="21" spans="1:9" x14ac:dyDescent="0.15">
      <c r="A21" s="5"/>
      <c r="B21" s="5">
        <f t="shared" si="0"/>
        <v>13.6</v>
      </c>
      <c r="C21" s="19">
        <v>9999999</v>
      </c>
      <c r="D21" s="5">
        <v>10</v>
      </c>
      <c r="E21" s="5">
        <v>10</v>
      </c>
      <c r="F21" s="5">
        <v>10</v>
      </c>
      <c r="G21" s="5">
        <v>10</v>
      </c>
      <c r="H21" s="5">
        <v>10</v>
      </c>
      <c r="I21" s="5">
        <v>10</v>
      </c>
    </row>
    <row r="24" spans="1:9" x14ac:dyDescent="0.15">
      <c r="B24" s="5"/>
      <c r="C24" s="5"/>
      <c r="D24" s="5" t="s">
        <v>558</v>
      </c>
    </row>
    <row r="25" spans="1:9" x14ac:dyDescent="0.15">
      <c r="B25" s="5">
        <v>0</v>
      </c>
      <c r="C25" s="5">
        <v>1</v>
      </c>
      <c r="D25" s="5">
        <v>3</v>
      </c>
    </row>
    <row r="26" spans="1:9" x14ac:dyDescent="0.15">
      <c r="B26" s="5">
        <f>+C25</f>
        <v>1</v>
      </c>
      <c r="C26" s="5">
        <v>10</v>
      </c>
      <c r="D26" s="5">
        <v>4</v>
      </c>
    </row>
    <row r="27" spans="1:9" x14ac:dyDescent="0.15">
      <c r="B27" s="5">
        <f t="shared" ref="B27:B30" si="1">+C26</f>
        <v>10</v>
      </c>
      <c r="C27" s="5">
        <v>40</v>
      </c>
      <c r="D27" s="5">
        <v>5</v>
      </c>
    </row>
    <row r="28" spans="1:9" x14ac:dyDescent="0.15">
      <c r="B28" s="5">
        <f t="shared" si="1"/>
        <v>40</v>
      </c>
      <c r="C28" s="5">
        <v>150</v>
      </c>
      <c r="D28" s="5">
        <v>6</v>
      </c>
    </row>
    <row r="29" spans="1:9" x14ac:dyDescent="0.15">
      <c r="B29" s="5">
        <f t="shared" si="1"/>
        <v>150</v>
      </c>
      <c r="C29" s="5">
        <v>600</v>
      </c>
      <c r="D29" s="5">
        <v>7</v>
      </c>
    </row>
    <row r="30" spans="1:9" x14ac:dyDescent="0.15">
      <c r="B30" s="5">
        <f t="shared" si="1"/>
        <v>600</v>
      </c>
      <c r="C30" s="5">
        <v>999999</v>
      </c>
      <c r="D30" s="5">
        <v>8</v>
      </c>
    </row>
  </sheetData>
  <mergeCells count="24">
    <mergeCell ref="P3:P4"/>
    <mergeCell ref="Q3:Q4"/>
    <mergeCell ref="R3:R4"/>
    <mergeCell ref="A4:C4"/>
    <mergeCell ref="L9:L10"/>
    <mergeCell ref="M9:M10"/>
    <mergeCell ref="R9:R10"/>
    <mergeCell ref="M3:M4"/>
    <mergeCell ref="N3:N4"/>
    <mergeCell ref="O3:O4"/>
    <mergeCell ref="L11:L12"/>
    <mergeCell ref="M11:M12"/>
    <mergeCell ref="R11:R12"/>
    <mergeCell ref="L5:L6"/>
    <mergeCell ref="M5:M6"/>
    <mergeCell ref="R5:R6"/>
    <mergeCell ref="L7:L8"/>
    <mergeCell ref="M7:M8"/>
    <mergeCell ref="R7:R8"/>
    <mergeCell ref="L13:L14"/>
    <mergeCell ref="M13:M14"/>
    <mergeCell ref="P13:P14"/>
    <mergeCell ref="Q13:Q14"/>
    <mergeCell ref="R13:R14"/>
  </mergeCells>
  <phoneticPr fontId="2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0"/>
  <sheetViews>
    <sheetView workbookViewId="0">
      <selection activeCell="S33" sqref="S33"/>
    </sheetView>
  </sheetViews>
  <sheetFormatPr defaultRowHeight="13.5" x14ac:dyDescent="0.15"/>
  <cols>
    <col min="9" max="9" width="30.25" customWidth="1"/>
    <col min="10" max="10" width="5.75" bestFit="1" customWidth="1"/>
  </cols>
  <sheetData>
    <row r="2" spans="1:10" ht="14.25" thickBot="1" x14ac:dyDescent="0.2"/>
    <row r="3" spans="1:10" ht="15" thickTop="1" thickBot="1" x14ac:dyDescent="0.2">
      <c r="A3">
        <v>0</v>
      </c>
      <c r="B3">
        <v>0.5</v>
      </c>
      <c r="C3">
        <v>0</v>
      </c>
      <c r="I3" s="39" t="s">
        <v>559</v>
      </c>
      <c r="J3" s="39" t="s">
        <v>33</v>
      </c>
    </row>
    <row r="4" spans="1:10" ht="15" thickTop="1" thickBot="1" x14ac:dyDescent="0.2">
      <c r="A4">
        <f>+B3</f>
        <v>0.5</v>
      </c>
      <c r="B4">
        <v>1</v>
      </c>
      <c r="C4">
        <v>1</v>
      </c>
      <c r="H4">
        <v>1</v>
      </c>
      <c r="I4" s="61" t="s">
        <v>595</v>
      </c>
      <c r="J4" s="62" t="s">
        <v>447</v>
      </c>
    </row>
    <row r="5" spans="1:10" ht="14.25" thickBot="1" x14ac:dyDescent="0.2">
      <c r="A5">
        <f t="shared" ref="A5:A28" si="0">+B4</f>
        <v>1</v>
      </c>
      <c r="B5">
        <v>2</v>
      </c>
      <c r="C5">
        <v>2</v>
      </c>
      <c r="H5">
        <v>2</v>
      </c>
      <c r="I5" s="61" t="s">
        <v>593</v>
      </c>
      <c r="J5" s="62" t="s">
        <v>594</v>
      </c>
    </row>
    <row r="6" spans="1:10" ht="14.25" thickBot="1" x14ac:dyDescent="0.2">
      <c r="A6">
        <f t="shared" si="0"/>
        <v>2</v>
      </c>
      <c r="B6">
        <v>3</v>
      </c>
      <c r="C6">
        <v>3</v>
      </c>
      <c r="H6">
        <v>3</v>
      </c>
      <c r="I6" s="61" t="s">
        <v>592</v>
      </c>
      <c r="J6" s="62" t="s">
        <v>449</v>
      </c>
    </row>
    <row r="7" spans="1:10" ht="14.25" thickBot="1" x14ac:dyDescent="0.2">
      <c r="A7">
        <f t="shared" si="0"/>
        <v>3</v>
      </c>
      <c r="B7">
        <v>4</v>
      </c>
      <c r="C7">
        <v>4</v>
      </c>
      <c r="H7">
        <v>4</v>
      </c>
      <c r="I7" s="61" t="s">
        <v>590</v>
      </c>
      <c r="J7" s="62" t="s">
        <v>591</v>
      </c>
    </row>
    <row r="8" spans="1:10" ht="14.25" thickBot="1" x14ac:dyDescent="0.2">
      <c r="A8">
        <f t="shared" si="0"/>
        <v>4</v>
      </c>
      <c r="B8">
        <v>5</v>
      </c>
      <c r="C8">
        <v>5</v>
      </c>
      <c r="H8">
        <v>5</v>
      </c>
      <c r="I8" s="61" t="s">
        <v>257</v>
      </c>
      <c r="J8" s="62" t="s">
        <v>451</v>
      </c>
    </row>
    <row r="9" spans="1:10" ht="14.25" thickBot="1" x14ac:dyDescent="0.2">
      <c r="A9">
        <f t="shared" si="0"/>
        <v>5</v>
      </c>
      <c r="B9">
        <v>6</v>
      </c>
      <c r="C9">
        <v>6</v>
      </c>
      <c r="H9">
        <v>6</v>
      </c>
      <c r="I9" s="61" t="s">
        <v>255</v>
      </c>
      <c r="J9" s="62" t="s">
        <v>589</v>
      </c>
    </row>
    <row r="10" spans="1:10" ht="14.25" thickBot="1" x14ac:dyDescent="0.2">
      <c r="A10">
        <f t="shared" si="0"/>
        <v>6</v>
      </c>
      <c r="B10">
        <v>7</v>
      </c>
      <c r="C10">
        <v>7</v>
      </c>
      <c r="H10">
        <v>7</v>
      </c>
      <c r="I10" s="61" t="s">
        <v>253</v>
      </c>
      <c r="J10" s="62" t="s">
        <v>453</v>
      </c>
    </row>
    <row r="11" spans="1:10" ht="14.25" thickBot="1" x14ac:dyDescent="0.2">
      <c r="A11">
        <f t="shared" si="0"/>
        <v>7</v>
      </c>
      <c r="B11">
        <v>8</v>
      </c>
      <c r="C11">
        <v>8</v>
      </c>
      <c r="H11">
        <v>8</v>
      </c>
      <c r="I11" s="61" t="s">
        <v>587</v>
      </c>
      <c r="J11" s="62" t="s">
        <v>588</v>
      </c>
    </row>
    <row r="12" spans="1:10" ht="14.25" thickBot="1" x14ac:dyDescent="0.2">
      <c r="A12">
        <f t="shared" si="0"/>
        <v>8</v>
      </c>
      <c r="B12">
        <v>9</v>
      </c>
      <c r="C12">
        <v>9</v>
      </c>
      <c r="H12">
        <v>9</v>
      </c>
      <c r="I12" s="61" t="s">
        <v>586</v>
      </c>
      <c r="J12" s="62" t="s">
        <v>455</v>
      </c>
    </row>
    <row r="13" spans="1:10" ht="14.25" thickBot="1" x14ac:dyDescent="0.2">
      <c r="A13">
        <f t="shared" si="0"/>
        <v>9</v>
      </c>
      <c r="B13">
        <v>10</v>
      </c>
      <c r="C13">
        <v>10</v>
      </c>
      <c r="H13">
        <v>10</v>
      </c>
      <c r="I13" s="61" t="s">
        <v>584</v>
      </c>
      <c r="J13" s="62" t="s">
        <v>585</v>
      </c>
    </row>
    <row r="14" spans="1:10" ht="14.25" thickBot="1" x14ac:dyDescent="0.2">
      <c r="A14">
        <f t="shared" si="0"/>
        <v>10</v>
      </c>
      <c r="B14">
        <v>11</v>
      </c>
      <c r="C14">
        <v>11</v>
      </c>
      <c r="H14">
        <v>11</v>
      </c>
      <c r="I14" s="61" t="s">
        <v>583</v>
      </c>
      <c r="J14" s="62" t="s">
        <v>457</v>
      </c>
    </row>
    <row r="15" spans="1:10" ht="14.25" thickBot="1" x14ac:dyDescent="0.2">
      <c r="A15">
        <f t="shared" si="0"/>
        <v>11</v>
      </c>
      <c r="B15">
        <v>12</v>
      </c>
      <c r="C15">
        <v>12</v>
      </c>
      <c r="H15">
        <v>12</v>
      </c>
      <c r="I15" s="61" t="s">
        <v>581</v>
      </c>
      <c r="J15" s="62" t="s">
        <v>582</v>
      </c>
    </row>
    <row r="16" spans="1:10" ht="14.25" thickBot="1" x14ac:dyDescent="0.2">
      <c r="A16">
        <f t="shared" si="0"/>
        <v>12</v>
      </c>
      <c r="B16">
        <v>13</v>
      </c>
      <c r="C16">
        <v>13</v>
      </c>
      <c r="H16">
        <v>13</v>
      </c>
      <c r="I16" s="63" t="s">
        <v>580</v>
      </c>
      <c r="J16" s="64" t="s">
        <v>459</v>
      </c>
    </row>
    <row r="17" spans="1:10" ht="15" thickTop="1" thickBot="1" x14ac:dyDescent="0.2">
      <c r="A17">
        <f t="shared" si="0"/>
        <v>13</v>
      </c>
      <c r="B17">
        <v>14</v>
      </c>
      <c r="C17">
        <v>14</v>
      </c>
      <c r="H17">
        <v>14</v>
      </c>
      <c r="I17" s="61" t="s">
        <v>578</v>
      </c>
      <c r="J17" s="62" t="s">
        <v>579</v>
      </c>
    </row>
    <row r="18" spans="1:10" ht="14.25" thickBot="1" x14ac:dyDescent="0.2">
      <c r="A18">
        <f t="shared" si="0"/>
        <v>14</v>
      </c>
      <c r="B18">
        <v>15</v>
      </c>
      <c r="C18">
        <v>15</v>
      </c>
      <c r="H18">
        <v>15</v>
      </c>
      <c r="I18" s="61" t="s">
        <v>577</v>
      </c>
      <c r="J18" s="62" t="s">
        <v>461</v>
      </c>
    </row>
    <row r="19" spans="1:10" ht="14.25" thickBot="1" x14ac:dyDescent="0.2">
      <c r="A19">
        <f t="shared" si="0"/>
        <v>15</v>
      </c>
      <c r="B19">
        <v>16</v>
      </c>
      <c r="C19">
        <v>16</v>
      </c>
      <c r="H19">
        <v>16</v>
      </c>
      <c r="I19" s="61" t="s">
        <v>575</v>
      </c>
      <c r="J19" s="62" t="s">
        <v>576</v>
      </c>
    </row>
    <row r="20" spans="1:10" ht="14.25" thickBot="1" x14ac:dyDescent="0.2">
      <c r="A20">
        <f t="shared" si="0"/>
        <v>16</v>
      </c>
      <c r="B20">
        <v>17</v>
      </c>
      <c r="C20">
        <v>17</v>
      </c>
      <c r="H20">
        <v>17</v>
      </c>
      <c r="I20" s="61" t="s">
        <v>574</v>
      </c>
      <c r="J20" s="62" t="s">
        <v>463</v>
      </c>
    </row>
    <row r="21" spans="1:10" ht="14.25" thickBot="1" x14ac:dyDescent="0.2">
      <c r="A21">
        <f t="shared" si="0"/>
        <v>17</v>
      </c>
      <c r="B21">
        <v>18</v>
      </c>
      <c r="C21">
        <v>18</v>
      </c>
      <c r="H21">
        <v>18</v>
      </c>
      <c r="I21" s="61" t="s">
        <v>572</v>
      </c>
      <c r="J21" s="62" t="s">
        <v>573</v>
      </c>
    </row>
    <row r="22" spans="1:10" ht="14.25" thickBot="1" x14ac:dyDescent="0.2">
      <c r="A22">
        <f t="shared" si="0"/>
        <v>18</v>
      </c>
      <c r="B22">
        <v>19</v>
      </c>
      <c r="C22">
        <v>19</v>
      </c>
      <c r="H22">
        <v>19</v>
      </c>
      <c r="I22" s="61" t="s">
        <v>571</v>
      </c>
      <c r="J22" s="62" t="s">
        <v>465</v>
      </c>
    </row>
    <row r="23" spans="1:10" ht="14.25" thickBot="1" x14ac:dyDescent="0.2">
      <c r="A23">
        <f t="shared" si="0"/>
        <v>19</v>
      </c>
      <c r="B23">
        <v>20</v>
      </c>
      <c r="C23">
        <v>20</v>
      </c>
      <c r="H23">
        <v>20</v>
      </c>
      <c r="I23" s="61" t="s">
        <v>569</v>
      </c>
      <c r="J23" s="62" t="s">
        <v>570</v>
      </c>
    </row>
    <row r="24" spans="1:10" ht="14.25" thickBot="1" x14ac:dyDescent="0.2">
      <c r="A24">
        <f t="shared" si="0"/>
        <v>20</v>
      </c>
      <c r="B24">
        <v>30</v>
      </c>
      <c r="C24">
        <v>21</v>
      </c>
      <c r="H24">
        <v>21</v>
      </c>
      <c r="I24" s="61" t="s">
        <v>568</v>
      </c>
      <c r="J24" s="62" t="s">
        <v>467</v>
      </c>
    </row>
    <row r="25" spans="1:10" ht="14.25" thickBot="1" x14ac:dyDescent="0.2">
      <c r="A25">
        <f t="shared" si="0"/>
        <v>30</v>
      </c>
      <c r="B25">
        <v>50</v>
      </c>
      <c r="C25">
        <v>22</v>
      </c>
      <c r="H25">
        <v>22</v>
      </c>
      <c r="I25" s="61" t="s">
        <v>566</v>
      </c>
      <c r="J25" s="62" t="s">
        <v>567</v>
      </c>
    </row>
    <row r="26" spans="1:10" ht="14.25" thickBot="1" x14ac:dyDescent="0.2">
      <c r="A26">
        <f t="shared" si="0"/>
        <v>50</v>
      </c>
      <c r="B26">
        <v>75</v>
      </c>
      <c r="C26">
        <v>23</v>
      </c>
      <c r="H26">
        <v>23</v>
      </c>
      <c r="I26" s="61" t="s">
        <v>565</v>
      </c>
      <c r="J26" s="62" t="s">
        <v>469</v>
      </c>
    </row>
    <row r="27" spans="1:10" ht="14.25" thickBot="1" x14ac:dyDescent="0.2">
      <c r="A27">
        <f t="shared" si="0"/>
        <v>75</v>
      </c>
      <c r="B27">
        <v>100</v>
      </c>
      <c r="C27">
        <v>24</v>
      </c>
      <c r="H27">
        <v>24</v>
      </c>
      <c r="I27" s="61" t="s">
        <v>563</v>
      </c>
      <c r="J27" s="62" t="s">
        <v>564</v>
      </c>
    </row>
    <row r="28" spans="1:10" ht="14.25" thickBot="1" x14ac:dyDescent="0.2">
      <c r="A28">
        <f t="shared" si="0"/>
        <v>100</v>
      </c>
      <c r="B28">
        <v>9999999</v>
      </c>
      <c r="C28">
        <v>25</v>
      </c>
      <c r="H28">
        <v>25</v>
      </c>
      <c r="I28" s="61" t="s">
        <v>562</v>
      </c>
      <c r="J28" s="62" t="s">
        <v>471</v>
      </c>
    </row>
    <row r="29" spans="1:10" ht="14.25" thickBot="1" x14ac:dyDescent="0.2">
      <c r="H29">
        <v>26</v>
      </c>
      <c r="I29" s="63" t="s">
        <v>560</v>
      </c>
      <c r="J29" s="64" t="s">
        <v>561</v>
      </c>
    </row>
    <row r="30" spans="1:10" ht="14.25" thickTop="1" x14ac:dyDescent="0.15"/>
  </sheetData>
  <sortState ref="H4:J29">
    <sortCondition ref="H4:H29"/>
  </sortState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5"/>
  <sheetViews>
    <sheetView workbookViewId="0">
      <selection activeCell="D14" sqref="D14"/>
    </sheetView>
  </sheetViews>
  <sheetFormatPr defaultRowHeight="13.5" x14ac:dyDescent="0.15"/>
  <cols>
    <col min="2" max="2" width="11.125" customWidth="1"/>
    <col min="3" max="3" width="13.75" customWidth="1"/>
    <col min="4" max="4" width="13.875" customWidth="1"/>
  </cols>
  <sheetData>
    <row r="2" spans="2:5" x14ac:dyDescent="0.15">
      <c r="B2" s="83" t="s">
        <v>3</v>
      </c>
      <c r="C2" s="83"/>
    </row>
    <row r="3" spans="2:5" x14ac:dyDescent="0.15">
      <c r="B3" t="s">
        <v>1</v>
      </c>
      <c r="C3" t="s">
        <v>2</v>
      </c>
    </row>
    <row r="4" spans="2:5" x14ac:dyDescent="0.15">
      <c r="B4" s="1">
        <v>0</v>
      </c>
      <c r="C4" s="1">
        <v>10000</v>
      </c>
      <c r="D4" s="2">
        <f>131/10000</f>
        <v>1.3100000000000001E-2</v>
      </c>
      <c r="E4">
        <v>397</v>
      </c>
    </row>
    <row r="5" spans="2:5" x14ac:dyDescent="0.15">
      <c r="B5" s="1">
        <f>+C4</f>
        <v>10000</v>
      </c>
      <c r="C5" s="1">
        <v>12000</v>
      </c>
      <c r="D5" s="2">
        <f>11/2000</f>
        <v>5.4999999999999997E-3</v>
      </c>
      <c r="E5">
        <v>473</v>
      </c>
    </row>
    <row r="6" spans="2:5" x14ac:dyDescent="0.15">
      <c r="B6" s="1">
        <f t="shared" ref="B6:B45" si="0">+C5</f>
        <v>12000</v>
      </c>
      <c r="C6" s="1">
        <v>15000</v>
      </c>
      <c r="D6" s="2">
        <f>14/3000</f>
        <v>4.6666666666666671E-3</v>
      </c>
      <c r="E6">
        <v>483</v>
      </c>
    </row>
    <row r="7" spans="2:5" x14ac:dyDescent="0.15">
      <c r="B7" s="1">
        <f t="shared" si="0"/>
        <v>15000</v>
      </c>
      <c r="C7" s="1">
        <v>20000</v>
      </c>
      <c r="D7" s="2">
        <f>20/5000</f>
        <v>4.0000000000000001E-3</v>
      </c>
      <c r="E7">
        <v>493</v>
      </c>
    </row>
    <row r="8" spans="2:5" x14ac:dyDescent="0.15">
      <c r="B8" s="1">
        <f t="shared" si="0"/>
        <v>20000</v>
      </c>
      <c r="C8" s="1">
        <v>25000</v>
      </c>
      <c r="D8" s="2">
        <f>16/5000</f>
        <v>3.2000000000000002E-3</v>
      </c>
      <c r="E8">
        <v>509</v>
      </c>
    </row>
    <row r="9" spans="2:5" x14ac:dyDescent="0.15">
      <c r="B9" s="1">
        <f t="shared" si="0"/>
        <v>25000</v>
      </c>
      <c r="C9" s="1">
        <v>30000</v>
      </c>
      <c r="D9" s="2">
        <f>13/5000</f>
        <v>2.5999999999999999E-3</v>
      </c>
      <c r="E9">
        <v>524</v>
      </c>
    </row>
    <row r="10" spans="2:5" x14ac:dyDescent="0.15">
      <c r="B10" s="1">
        <f t="shared" si="0"/>
        <v>30000</v>
      </c>
      <c r="C10" s="1">
        <v>40000</v>
      </c>
      <c r="D10" s="2">
        <f>24/10000</f>
        <v>2.3999999999999998E-3</v>
      </c>
      <c r="E10">
        <v>530</v>
      </c>
    </row>
    <row r="11" spans="2:5" x14ac:dyDescent="0.15">
      <c r="B11" s="1">
        <f t="shared" si="0"/>
        <v>40000</v>
      </c>
      <c r="C11" s="1">
        <v>50000</v>
      </c>
      <c r="D11" s="2">
        <f>19/10000</f>
        <v>1.9E-3</v>
      </c>
      <c r="E11">
        <v>550</v>
      </c>
    </row>
    <row r="12" spans="2:5" x14ac:dyDescent="0.15">
      <c r="B12" s="1">
        <f t="shared" si="0"/>
        <v>50000</v>
      </c>
      <c r="C12" s="1">
        <v>60000</v>
      </c>
      <c r="D12" s="2">
        <f>16/10000</f>
        <v>1.6000000000000001E-3</v>
      </c>
      <c r="E12">
        <v>565</v>
      </c>
    </row>
    <row r="13" spans="2:5" x14ac:dyDescent="0.15">
      <c r="B13" s="1">
        <f t="shared" si="0"/>
        <v>60000</v>
      </c>
      <c r="C13" s="1">
        <v>80000</v>
      </c>
      <c r="D13" s="2">
        <f>28/20000</f>
        <v>1.4E-3</v>
      </c>
      <c r="E13">
        <v>577</v>
      </c>
    </row>
    <row r="14" spans="2:5" x14ac:dyDescent="0.15">
      <c r="B14" s="1">
        <f t="shared" si="0"/>
        <v>80000</v>
      </c>
      <c r="C14" s="1">
        <v>100000</v>
      </c>
      <c r="D14" s="2">
        <f>22/20000</f>
        <v>1.1000000000000001E-3</v>
      </c>
      <c r="E14">
        <v>601</v>
      </c>
    </row>
    <row r="15" spans="2:5" x14ac:dyDescent="0.15">
      <c r="B15" s="1">
        <f t="shared" si="0"/>
        <v>100000</v>
      </c>
      <c r="C15" s="1">
        <v>120000</v>
      </c>
      <c r="D15" s="2">
        <f>19/20000</f>
        <v>9.5E-4</v>
      </c>
      <c r="E15">
        <v>616</v>
      </c>
    </row>
    <row r="16" spans="2:5" x14ac:dyDescent="0.15">
      <c r="B16" s="1">
        <f t="shared" si="0"/>
        <v>120000</v>
      </c>
      <c r="C16" s="1">
        <v>150000</v>
      </c>
      <c r="D16" s="2">
        <f>26/30000</f>
        <v>8.6666666666666663E-4</v>
      </c>
      <c r="E16">
        <v>626</v>
      </c>
    </row>
    <row r="17" spans="2:5" x14ac:dyDescent="0.15">
      <c r="B17" s="1">
        <f t="shared" si="0"/>
        <v>150000</v>
      </c>
      <c r="C17" s="1">
        <v>200000</v>
      </c>
      <c r="D17" s="2">
        <f>34/50000</f>
        <v>6.8000000000000005E-4</v>
      </c>
      <c r="E17">
        <v>654</v>
      </c>
    </row>
    <row r="18" spans="2:5" x14ac:dyDescent="0.15">
      <c r="B18" s="1">
        <f t="shared" si="0"/>
        <v>200000</v>
      </c>
      <c r="C18" s="1">
        <v>250000</v>
      </c>
      <c r="D18" s="2">
        <f>28/50000</f>
        <v>5.5999999999999995E-4</v>
      </c>
      <c r="E18">
        <v>678</v>
      </c>
    </row>
    <row r="19" spans="2:5" x14ac:dyDescent="0.15">
      <c r="B19" s="1">
        <f t="shared" si="0"/>
        <v>250000</v>
      </c>
      <c r="C19" s="1">
        <v>300000</v>
      </c>
      <c r="D19" s="2">
        <f>24/50000</f>
        <v>4.8000000000000001E-4</v>
      </c>
      <c r="E19">
        <v>698</v>
      </c>
    </row>
    <row r="20" spans="2:5" x14ac:dyDescent="0.15">
      <c r="B20" s="1">
        <f t="shared" si="0"/>
        <v>300000</v>
      </c>
      <c r="C20" s="1">
        <v>400000</v>
      </c>
      <c r="D20" s="2">
        <f>42/100000</f>
        <v>4.2000000000000002E-4</v>
      </c>
      <c r="E20">
        <v>716</v>
      </c>
    </row>
    <row r="21" spans="2:5" x14ac:dyDescent="0.15">
      <c r="B21" s="1">
        <f t="shared" si="0"/>
        <v>400000</v>
      </c>
      <c r="C21" s="1">
        <v>500000</v>
      </c>
      <c r="D21" s="2">
        <f>34/100000</f>
        <v>3.4000000000000002E-4</v>
      </c>
      <c r="E21">
        <v>748</v>
      </c>
    </row>
    <row r="22" spans="2:5" x14ac:dyDescent="0.15">
      <c r="B22" s="1">
        <f t="shared" si="0"/>
        <v>500000</v>
      </c>
      <c r="C22" s="1">
        <v>600000</v>
      </c>
      <c r="D22" s="2">
        <f>25/100000</f>
        <v>2.5000000000000001E-4</v>
      </c>
      <c r="E22">
        <v>793</v>
      </c>
    </row>
    <row r="23" spans="2:5" x14ac:dyDescent="0.15">
      <c r="B23" s="1">
        <f t="shared" si="0"/>
        <v>600000</v>
      </c>
      <c r="C23" s="1">
        <v>800000</v>
      </c>
      <c r="D23" s="2">
        <f>25/200000</f>
        <v>1.25E-4</v>
      </c>
      <c r="E23">
        <v>868</v>
      </c>
    </row>
    <row r="24" spans="2:5" x14ac:dyDescent="0.15">
      <c r="B24" s="1">
        <f t="shared" si="0"/>
        <v>800000</v>
      </c>
      <c r="C24" s="1">
        <v>1000000</v>
      </c>
      <c r="D24" s="2">
        <f>38/200000</f>
        <v>1.9000000000000001E-4</v>
      </c>
      <c r="E24">
        <v>816</v>
      </c>
    </row>
    <row r="25" spans="2:5" x14ac:dyDescent="0.15">
      <c r="B25" s="1">
        <f t="shared" si="0"/>
        <v>1000000</v>
      </c>
      <c r="C25" s="1">
        <v>1200000</v>
      </c>
      <c r="D25" s="2">
        <f>39/200000</f>
        <v>1.95E-4</v>
      </c>
      <c r="E25">
        <v>811</v>
      </c>
    </row>
    <row r="26" spans="2:5" x14ac:dyDescent="0.15">
      <c r="B26" s="1">
        <f t="shared" si="0"/>
        <v>1200000</v>
      </c>
      <c r="C26" s="1">
        <v>1500000</v>
      </c>
      <c r="D26" s="2">
        <f>38/300000</f>
        <v>1.2666666666666666E-4</v>
      </c>
      <c r="E26">
        <v>893</v>
      </c>
    </row>
    <row r="27" spans="2:5" x14ac:dyDescent="0.15">
      <c r="B27" s="1">
        <f t="shared" si="0"/>
        <v>1500000</v>
      </c>
      <c r="C27" s="1">
        <v>2000000</v>
      </c>
      <c r="D27" s="2">
        <f>36/500000</f>
        <v>7.2000000000000002E-5</v>
      </c>
      <c r="E27">
        <v>975</v>
      </c>
    </row>
    <row r="28" spans="2:5" x14ac:dyDescent="0.15">
      <c r="B28" s="1">
        <f t="shared" si="0"/>
        <v>2000000</v>
      </c>
      <c r="C28" s="1">
        <v>2500000</v>
      </c>
      <c r="D28" s="2">
        <f>39/500000</f>
        <v>7.7999999999999999E-5</v>
      </c>
      <c r="E28">
        <v>963</v>
      </c>
    </row>
    <row r="29" spans="2:5" x14ac:dyDescent="0.15">
      <c r="B29" s="1">
        <f t="shared" si="0"/>
        <v>2500000</v>
      </c>
      <c r="C29" s="1">
        <v>3000000</v>
      </c>
      <c r="D29" s="2">
        <f>51/500000</f>
        <v>1.02E-4</v>
      </c>
      <c r="E29">
        <v>903</v>
      </c>
    </row>
    <row r="30" spans="2:5" x14ac:dyDescent="0.15">
      <c r="B30" s="1">
        <f t="shared" si="0"/>
        <v>3000000</v>
      </c>
      <c r="C30" s="1">
        <v>4000000</v>
      </c>
      <c r="D30" s="2">
        <f>50/1000000</f>
        <v>5.0000000000000002E-5</v>
      </c>
      <c r="E30">
        <v>1059</v>
      </c>
    </row>
    <row r="31" spans="2:5" x14ac:dyDescent="0.15">
      <c r="B31" s="1">
        <f t="shared" si="0"/>
        <v>4000000</v>
      </c>
      <c r="C31" s="1">
        <v>5000000</v>
      </c>
      <c r="D31" s="2">
        <f>51/1000000</f>
        <v>5.1E-5</v>
      </c>
      <c r="E31">
        <v>1055</v>
      </c>
    </row>
    <row r="32" spans="2:5" x14ac:dyDescent="0.15">
      <c r="B32" s="1">
        <f t="shared" si="0"/>
        <v>5000000</v>
      </c>
      <c r="C32" s="1">
        <v>6000000</v>
      </c>
      <c r="D32" s="2">
        <f>51/1000000</f>
        <v>5.1E-5</v>
      </c>
      <c r="E32">
        <v>1055</v>
      </c>
    </row>
    <row r="33" spans="2:5" x14ac:dyDescent="0.15">
      <c r="B33" s="1">
        <f t="shared" si="0"/>
        <v>6000000</v>
      </c>
      <c r="C33" s="1">
        <v>8000000</v>
      </c>
      <c r="D33" s="2">
        <f>50/2000000</f>
        <v>2.5000000000000001E-5</v>
      </c>
      <c r="E33">
        <v>1211</v>
      </c>
    </row>
    <row r="34" spans="2:5" x14ac:dyDescent="0.15">
      <c r="B34" s="1">
        <f t="shared" si="0"/>
        <v>8000000</v>
      </c>
      <c r="C34" s="1">
        <v>10000000</v>
      </c>
      <c r="D34" s="2">
        <f>64/2000000</f>
        <v>3.1999999999999999E-5</v>
      </c>
      <c r="E34">
        <v>1155</v>
      </c>
    </row>
    <row r="35" spans="2:5" x14ac:dyDescent="0.15">
      <c r="B35" s="1">
        <f t="shared" si="0"/>
        <v>10000000</v>
      </c>
      <c r="C35" s="1">
        <v>12000000</v>
      </c>
      <c r="D35" s="2">
        <f>62/2000000</f>
        <v>3.1000000000000001E-5</v>
      </c>
      <c r="E35">
        <v>1165</v>
      </c>
    </row>
    <row r="36" spans="2:5" x14ac:dyDescent="0.15">
      <c r="B36" s="1">
        <f t="shared" si="0"/>
        <v>12000000</v>
      </c>
      <c r="C36" s="1">
        <v>15000000</v>
      </c>
      <c r="D36" s="2">
        <f>64/3000000</f>
        <v>2.1333333333333335E-5</v>
      </c>
      <c r="E36">
        <v>1281</v>
      </c>
    </row>
    <row r="37" spans="2:5" x14ac:dyDescent="0.15">
      <c r="B37" s="1">
        <f t="shared" si="0"/>
        <v>15000000</v>
      </c>
      <c r="C37" s="1">
        <v>20000000</v>
      </c>
      <c r="D37" s="3">
        <f>76/5000000</f>
        <v>1.52E-5</v>
      </c>
      <c r="E37">
        <v>1373</v>
      </c>
    </row>
    <row r="38" spans="2:5" x14ac:dyDescent="0.15">
      <c r="B38" s="1">
        <f t="shared" si="0"/>
        <v>20000000</v>
      </c>
      <c r="C38" s="1">
        <v>25000000</v>
      </c>
      <c r="D38" s="3">
        <f>76/5000000</f>
        <v>1.52E-5</v>
      </c>
      <c r="E38">
        <v>1373</v>
      </c>
    </row>
    <row r="39" spans="2:5" x14ac:dyDescent="0.15">
      <c r="B39" s="1">
        <f t="shared" si="0"/>
        <v>25000000</v>
      </c>
      <c r="C39" s="1">
        <v>30000000</v>
      </c>
      <c r="D39" s="3">
        <f>75/5000000</f>
        <v>1.5E-5</v>
      </c>
      <c r="E39">
        <v>1378</v>
      </c>
    </row>
    <row r="40" spans="2:5" x14ac:dyDescent="0.15">
      <c r="B40" s="1">
        <f t="shared" si="0"/>
        <v>30000000</v>
      </c>
      <c r="C40" s="1">
        <v>40000000</v>
      </c>
      <c r="D40" s="3">
        <f>89/10000000</f>
        <v>8.8999999999999995E-6</v>
      </c>
      <c r="E40">
        <v>1561</v>
      </c>
    </row>
    <row r="41" spans="2:5" x14ac:dyDescent="0.15">
      <c r="B41" s="1">
        <f t="shared" si="0"/>
        <v>40000000</v>
      </c>
      <c r="C41" s="1">
        <v>50000000</v>
      </c>
      <c r="D41" s="3">
        <f>89/10000000</f>
        <v>8.8999999999999995E-6</v>
      </c>
      <c r="E41">
        <v>1561</v>
      </c>
    </row>
    <row r="42" spans="2:5" x14ac:dyDescent="0.15">
      <c r="B42" s="1">
        <f t="shared" si="0"/>
        <v>50000000</v>
      </c>
      <c r="C42" s="1">
        <v>60000000</v>
      </c>
      <c r="D42" s="3">
        <f>88/10000000</f>
        <v>8.8000000000000004E-6</v>
      </c>
      <c r="E42">
        <v>1566</v>
      </c>
    </row>
    <row r="43" spans="2:5" x14ac:dyDescent="0.15">
      <c r="B43" s="1">
        <f t="shared" si="0"/>
        <v>60000000</v>
      </c>
      <c r="C43" s="1">
        <v>80000000</v>
      </c>
      <c r="D43" s="3">
        <f>101/20000000</f>
        <v>5.0499999999999999E-6</v>
      </c>
      <c r="E43">
        <v>1791</v>
      </c>
    </row>
    <row r="44" spans="2:5" x14ac:dyDescent="0.15">
      <c r="B44" s="1">
        <f t="shared" si="0"/>
        <v>80000000</v>
      </c>
      <c r="C44" s="1">
        <v>100000000</v>
      </c>
      <c r="D44" s="3">
        <f>114/20000000</f>
        <v>5.6999999999999996E-6</v>
      </c>
      <c r="E44">
        <v>1739</v>
      </c>
    </row>
    <row r="45" spans="2:5" x14ac:dyDescent="0.15">
      <c r="B45" s="1">
        <f t="shared" si="0"/>
        <v>100000000</v>
      </c>
      <c r="C45" s="1">
        <v>9999999999999</v>
      </c>
      <c r="E45">
        <v>2309</v>
      </c>
    </row>
  </sheetData>
  <mergeCells count="1">
    <mergeCell ref="B2:C2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019"/>
  <sheetViews>
    <sheetView workbookViewId="0">
      <selection activeCell="B2" sqref="B2:C7"/>
    </sheetView>
  </sheetViews>
  <sheetFormatPr defaultRowHeight="13.5" x14ac:dyDescent="0.15"/>
  <cols>
    <col min="2" max="2" width="11" bestFit="1" customWidth="1"/>
  </cols>
  <sheetData>
    <row r="2" spans="2:3" x14ac:dyDescent="0.15">
      <c r="B2" t="s">
        <v>0</v>
      </c>
      <c r="C2" t="s">
        <v>4</v>
      </c>
    </row>
    <row r="3" spans="2:3" x14ac:dyDescent="0.15">
      <c r="B3" s="1">
        <v>40000</v>
      </c>
      <c r="C3">
        <f>ROUNDDOWN(VLOOKUP(B3,X1テーブル!B$4:E$45,3)*B3+VLOOKUP(B3,X1テーブル!B$4:E$45,4),0)</f>
        <v>626</v>
      </c>
    </row>
    <row r="4" spans="2:3" x14ac:dyDescent="0.15">
      <c r="B4" s="1">
        <f>+B3+100</f>
        <v>40100</v>
      </c>
      <c r="C4">
        <f>ROUNDDOWN(VLOOKUP(B4,X1テーブル!B$4:E$45,3)*B4+VLOOKUP(B4,X1テーブル!B$4:E$45,4),0)</f>
        <v>626</v>
      </c>
    </row>
    <row r="5" spans="2:3" x14ac:dyDescent="0.15">
      <c r="B5" s="1">
        <f t="shared" ref="B5:B68" si="0">+B4+100</f>
        <v>40200</v>
      </c>
      <c r="C5">
        <f>ROUNDDOWN(VLOOKUP(B5,X1テーブル!B$4:E$45,3)*B5+VLOOKUP(B5,X1テーブル!B$4:E$45,4),0)</f>
        <v>626</v>
      </c>
    </row>
    <row r="6" spans="2:3" x14ac:dyDescent="0.15">
      <c r="B6" s="1">
        <f t="shared" si="0"/>
        <v>40300</v>
      </c>
      <c r="C6">
        <f>ROUNDDOWN(VLOOKUP(B6,X1テーブル!B$4:E$45,3)*B6+VLOOKUP(B6,X1テーブル!B$4:E$45,4),0)</f>
        <v>626</v>
      </c>
    </row>
    <row r="7" spans="2:3" x14ac:dyDescent="0.15">
      <c r="B7" s="1">
        <f t="shared" si="0"/>
        <v>40400</v>
      </c>
      <c r="C7">
        <f>ROUNDDOWN(VLOOKUP(B7,X1テーブル!B$4:E$45,3)*B7+VLOOKUP(B7,X1テーブル!B$4:E$45,4),0)</f>
        <v>626</v>
      </c>
    </row>
    <row r="8" spans="2:3" x14ac:dyDescent="0.15">
      <c r="B8" s="1">
        <f t="shared" si="0"/>
        <v>40500</v>
      </c>
      <c r="C8">
        <f>ROUNDDOWN(VLOOKUP(B8,X1テーブル!B$4:E$45,3)*B8+VLOOKUP(B8,X1テーブル!B$4:E$45,4),0)</f>
        <v>626</v>
      </c>
    </row>
    <row r="9" spans="2:3" x14ac:dyDescent="0.15">
      <c r="B9" s="1">
        <f t="shared" si="0"/>
        <v>40600</v>
      </c>
      <c r="C9">
        <f>ROUNDDOWN(VLOOKUP(B9,X1テーブル!B$4:E$45,3)*B9+VLOOKUP(B9,X1テーブル!B$4:E$45,4),0)</f>
        <v>627</v>
      </c>
    </row>
    <row r="10" spans="2:3" x14ac:dyDescent="0.15">
      <c r="B10" s="1">
        <f t="shared" si="0"/>
        <v>40700</v>
      </c>
      <c r="C10">
        <f>ROUNDDOWN(VLOOKUP(B10,X1テーブル!B$4:E$45,3)*B10+VLOOKUP(B10,X1テーブル!B$4:E$45,4),0)</f>
        <v>627</v>
      </c>
    </row>
    <row r="11" spans="2:3" x14ac:dyDescent="0.15">
      <c r="B11" s="1">
        <f t="shared" si="0"/>
        <v>40800</v>
      </c>
      <c r="C11">
        <f>ROUNDDOWN(VLOOKUP(B11,X1テーブル!B$4:E$45,3)*B11+VLOOKUP(B11,X1テーブル!B$4:E$45,4),0)</f>
        <v>627</v>
      </c>
    </row>
    <row r="12" spans="2:3" x14ac:dyDescent="0.15">
      <c r="B12" s="1">
        <f t="shared" si="0"/>
        <v>40900</v>
      </c>
      <c r="C12">
        <f>ROUNDDOWN(VLOOKUP(B12,X1テーブル!B$4:E$45,3)*B12+VLOOKUP(B12,X1テーブル!B$4:E$45,4),0)</f>
        <v>627</v>
      </c>
    </row>
    <row r="13" spans="2:3" x14ac:dyDescent="0.15">
      <c r="B13" s="1">
        <f t="shared" si="0"/>
        <v>41000</v>
      </c>
      <c r="C13">
        <f>ROUNDDOWN(VLOOKUP(B13,X1テーブル!B$4:E$45,3)*B13+VLOOKUP(B13,X1テーブル!B$4:E$45,4),0)</f>
        <v>627</v>
      </c>
    </row>
    <row r="14" spans="2:3" x14ac:dyDescent="0.15">
      <c r="B14" s="1">
        <f t="shared" si="0"/>
        <v>41100</v>
      </c>
      <c r="C14">
        <f>ROUNDDOWN(VLOOKUP(B14,X1テーブル!B$4:E$45,3)*B14+VLOOKUP(B14,X1テーブル!B$4:E$45,4),0)</f>
        <v>628</v>
      </c>
    </row>
    <row r="15" spans="2:3" x14ac:dyDescent="0.15">
      <c r="B15" s="1">
        <f t="shared" si="0"/>
        <v>41200</v>
      </c>
      <c r="C15">
        <f>ROUNDDOWN(VLOOKUP(B15,X1テーブル!B$4:E$45,3)*B15+VLOOKUP(B15,X1テーブル!B$4:E$45,4),0)</f>
        <v>628</v>
      </c>
    </row>
    <row r="16" spans="2:3" x14ac:dyDescent="0.15">
      <c r="B16" s="1">
        <f t="shared" si="0"/>
        <v>41300</v>
      </c>
      <c r="C16">
        <f>ROUNDDOWN(VLOOKUP(B16,X1テーブル!B$4:E$45,3)*B16+VLOOKUP(B16,X1テーブル!B$4:E$45,4),0)</f>
        <v>628</v>
      </c>
    </row>
    <row r="17" spans="2:3" x14ac:dyDescent="0.15">
      <c r="B17" s="1">
        <f t="shared" si="0"/>
        <v>41400</v>
      </c>
      <c r="C17">
        <f>ROUNDDOWN(VLOOKUP(B17,X1テーブル!B$4:E$45,3)*B17+VLOOKUP(B17,X1テーブル!B$4:E$45,4),0)</f>
        <v>628</v>
      </c>
    </row>
    <row r="18" spans="2:3" x14ac:dyDescent="0.15">
      <c r="B18" s="1">
        <f t="shared" si="0"/>
        <v>41500</v>
      </c>
      <c r="C18">
        <f>ROUNDDOWN(VLOOKUP(B18,X1テーブル!B$4:E$45,3)*B18+VLOOKUP(B18,X1テーブル!B$4:E$45,4),0)</f>
        <v>628</v>
      </c>
    </row>
    <row r="19" spans="2:3" x14ac:dyDescent="0.15">
      <c r="B19" s="1">
        <f t="shared" si="0"/>
        <v>41600</v>
      </c>
      <c r="C19">
        <f>ROUNDDOWN(VLOOKUP(B19,X1テーブル!B$4:E$45,3)*B19+VLOOKUP(B19,X1テーブル!B$4:E$45,4),0)</f>
        <v>629</v>
      </c>
    </row>
    <row r="20" spans="2:3" x14ac:dyDescent="0.15">
      <c r="B20" s="1">
        <f t="shared" si="0"/>
        <v>41700</v>
      </c>
      <c r="C20">
        <f>ROUNDDOWN(VLOOKUP(B20,X1テーブル!B$4:E$45,3)*B20+VLOOKUP(B20,X1テーブル!B$4:E$45,4),0)</f>
        <v>629</v>
      </c>
    </row>
    <row r="21" spans="2:3" x14ac:dyDescent="0.15">
      <c r="B21" s="1">
        <f t="shared" si="0"/>
        <v>41800</v>
      </c>
      <c r="C21">
        <f>ROUNDDOWN(VLOOKUP(B21,X1テーブル!B$4:E$45,3)*B21+VLOOKUP(B21,X1テーブル!B$4:E$45,4),0)</f>
        <v>629</v>
      </c>
    </row>
    <row r="22" spans="2:3" x14ac:dyDescent="0.15">
      <c r="B22" s="1">
        <f t="shared" si="0"/>
        <v>41900</v>
      </c>
      <c r="C22">
        <f>ROUNDDOWN(VLOOKUP(B22,X1テーブル!B$4:E$45,3)*B22+VLOOKUP(B22,X1テーブル!B$4:E$45,4),0)</f>
        <v>629</v>
      </c>
    </row>
    <row r="23" spans="2:3" x14ac:dyDescent="0.15">
      <c r="B23" s="1">
        <f t="shared" si="0"/>
        <v>42000</v>
      </c>
      <c r="C23">
        <f>ROUNDDOWN(VLOOKUP(B23,X1テーブル!B$4:E$45,3)*B23+VLOOKUP(B23,X1テーブル!B$4:E$45,4),0)</f>
        <v>629</v>
      </c>
    </row>
    <row r="24" spans="2:3" x14ac:dyDescent="0.15">
      <c r="B24" s="1">
        <f t="shared" si="0"/>
        <v>42100</v>
      </c>
      <c r="C24">
        <f>ROUNDDOWN(VLOOKUP(B24,X1テーブル!B$4:E$45,3)*B24+VLOOKUP(B24,X1テーブル!B$4:E$45,4),0)</f>
        <v>629</v>
      </c>
    </row>
    <row r="25" spans="2:3" x14ac:dyDescent="0.15">
      <c r="B25" s="1">
        <f t="shared" si="0"/>
        <v>42200</v>
      </c>
      <c r="C25">
        <f>ROUNDDOWN(VLOOKUP(B25,X1テーブル!B$4:E$45,3)*B25+VLOOKUP(B25,X1テーブル!B$4:E$45,4),0)</f>
        <v>630</v>
      </c>
    </row>
    <row r="26" spans="2:3" x14ac:dyDescent="0.15">
      <c r="B26" s="1">
        <f t="shared" si="0"/>
        <v>42300</v>
      </c>
      <c r="C26">
        <f>ROUNDDOWN(VLOOKUP(B26,X1テーブル!B$4:E$45,3)*B26+VLOOKUP(B26,X1テーブル!B$4:E$45,4),0)</f>
        <v>630</v>
      </c>
    </row>
    <row r="27" spans="2:3" x14ac:dyDescent="0.15">
      <c r="B27" s="1">
        <f t="shared" si="0"/>
        <v>42400</v>
      </c>
      <c r="C27">
        <f>ROUNDDOWN(VLOOKUP(B27,X1テーブル!B$4:E$45,3)*B27+VLOOKUP(B27,X1テーブル!B$4:E$45,4),0)</f>
        <v>630</v>
      </c>
    </row>
    <row r="28" spans="2:3" x14ac:dyDescent="0.15">
      <c r="B28" s="1">
        <f t="shared" si="0"/>
        <v>42500</v>
      </c>
      <c r="C28">
        <f>ROUNDDOWN(VLOOKUP(B28,X1テーブル!B$4:E$45,3)*B28+VLOOKUP(B28,X1テーブル!B$4:E$45,4),0)</f>
        <v>630</v>
      </c>
    </row>
    <row r="29" spans="2:3" x14ac:dyDescent="0.15">
      <c r="B29" s="1">
        <f t="shared" si="0"/>
        <v>42600</v>
      </c>
      <c r="C29">
        <f>ROUNDDOWN(VLOOKUP(B29,X1テーブル!B$4:E$45,3)*B29+VLOOKUP(B29,X1テーブル!B$4:E$45,4),0)</f>
        <v>630</v>
      </c>
    </row>
    <row r="30" spans="2:3" x14ac:dyDescent="0.15">
      <c r="B30" s="1">
        <f t="shared" si="0"/>
        <v>42700</v>
      </c>
      <c r="C30">
        <f>ROUNDDOWN(VLOOKUP(B30,X1テーブル!B$4:E$45,3)*B30+VLOOKUP(B30,X1テーブル!B$4:E$45,4),0)</f>
        <v>631</v>
      </c>
    </row>
    <row r="31" spans="2:3" x14ac:dyDescent="0.15">
      <c r="B31" s="1">
        <f t="shared" si="0"/>
        <v>42800</v>
      </c>
      <c r="C31">
        <f>ROUNDDOWN(VLOOKUP(B31,X1テーブル!B$4:E$45,3)*B31+VLOOKUP(B31,X1テーブル!B$4:E$45,4),0)</f>
        <v>631</v>
      </c>
    </row>
    <row r="32" spans="2:3" x14ac:dyDescent="0.15">
      <c r="B32" s="1">
        <f t="shared" si="0"/>
        <v>42900</v>
      </c>
      <c r="C32">
        <f>ROUNDDOWN(VLOOKUP(B32,X1テーブル!B$4:E$45,3)*B32+VLOOKUP(B32,X1テーブル!B$4:E$45,4),0)</f>
        <v>631</v>
      </c>
    </row>
    <row r="33" spans="2:3" x14ac:dyDescent="0.15">
      <c r="B33" s="1">
        <f t="shared" si="0"/>
        <v>43000</v>
      </c>
      <c r="C33">
        <f>ROUNDDOWN(VLOOKUP(B33,X1テーブル!B$4:E$45,3)*B33+VLOOKUP(B33,X1テーブル!B$4:E$45,4),0)</f>
        <v>631</v>
      </c>
    </row>
    <row r="34" spans="2:3" x14ac:dyDescent="0.15">
      <c r="B34" s="1">
        <f t="shared" si="0"/>
        <v>43100</v>
      </c>
      <c r="C34">
        <f>ROUNDDOWN(VLOOKUP(B34,X1テーブル!B$4:E$45,3)*B34+VLOOKUP(B34,X1テーブル!B$4:E$45,4),0)</f>
        <v>631</v>
      </c>
    </row>
    <row r="35" spans="2:3" x14ac:dyDescent="0.15">
      <c r="B35" s="1">
        <f t="shared" si="0"/>
        <v>43200</v>
      </c>
      <c r="C35">
        <f>ROUNDDOWN(VLOOKUP(B35,X1テーブル!B$4:E$45,3)*B35+VLOOKUP(B35,X1テーブル!B$4:E$45,4),0)</f>
        <v>632</v>
      </c>
    </row>
    <row r="36" spans="2:3" x14ac:dyDescent="0.15">
      <c r="B36" s="1">
        <f t="shared" si="0"/>
        <v>43300</v>
      </c>
      <c r="C36">
        <f>ROUNDDOWN(VLOOKUP(B36,X1テーブル!B$4:E$45,3)*B36+VLOOKUP(B36,X1テーブル!B$4:E$45,4),0)</f>
        <v>632</v>
      </c>
    </row>
    <row r="37" spans="2:3" x14ac:dyDescent="0.15">
      <c r="B37" s="1">
        <f t="shared" si="0"/>
        <v>43400</v>
      </c>
      <c r="C37">
        <f>ROUNDDOWN(VLOOKUP(B37,X1テーブル!B$4:E$45,3)*B37+VLOOKUP(B37,X1テーブル!B$4:E$45,4),0)</f>
        <v>632</v>
      </c>
    </row>
    <row r="38" spans="2:3" x14ac:dyDescent="0.15">
      <c r="B38" s="1">
        <f t="shared" si="0"/>
        <v>43500</v>
      </c>
      <c r="C38">
        <f>ROUNDDOWN(VLOOKUP(B38,X1テーブル!B$4:E$45,3)*B38+VLOOKUP(B38,X1テーブル!B$4:E$45,4),0)</f>
        <v>632</v>
      </c>
    </row>
    <row r="39" spans="2:3" x14ac:dyDescent="0.15">
      <c r="B39" s="1">
        <f t="shared" si="0"/>
        <v>43600</v>
      </c>
      <c r="C39">
        <f>ROUNDDOWN(VLOOKUP(B39,X1テーブル!B$4:E$45,3)*B39+VLOOKUP(B39,X1テーブル!B$4:E$45,4),0)</f>
        <v>632</v>
      </c>
    </row>
    <row r="40" spans="2:3" x14ac:dyDescent="0.15">
      <c r="B40" s="1">
        <f t="shared" si="0"/>
        <v>43700</v>
      </c>
      <c r="C40">
        <f>ROUNDDOWN(VLOOKUP(B40,X1テーブル!B$4:E$45,3)*B40+VLOOKUP(B40,X1テーブル!B$4:E$45,4),0)</f>
        <v>633</v>
      </c>
    </row>
    <row r="41" spans="2:3" x14ac:dyDescent="0.15">
      <c r="B41" s="1">
        <f t="shared" si="0"/>
        <v>43800</v>
      </c>
      <c r="C41">
        <f>ROUNDDOWN(VLOOKUP(B41,X1テーブル!B$4:E$45,3)*B41+VLOOKUP(B41,X1テーブル!B$4:E$45,4),0)</f>
        <v>633</v>
      </c>
    </row>
    <row r="42" spans="2:3" x14ac:dyDescent="0.15">
      <c r="B42" s="1">
        <f t="shared" si="0"/>
        <v>43900</v>
      </c>
      <c r="C42">
        <f>ROUNDDOWN(VLOOKUP(B42,X1テーブル!B$4:E$45,3)*B42+VLOOKUP(B42,X1テーブル!B$4:E$45,4),0)</f>
        <v>633</v>
      </c>
    </row>
    <row r="43" spans="2:3" x14ac:dyDescent="0.15">
      <c r="B43" s="1">
        <f t="shared" si="0"/>
        <v>44000</v>
      </c>
      <c r="C43">
        <f>ROUNDDOWN(VLOOKUP(B43,X1テーブル!B$4:E$45,3)*B43+VLOOKUP(B43,X1テーブル!B$4:E$45,4),0)</f>
        <v>633</v>
      </c>
    </row>
    <row r="44" spans="2:3" x14ac:dyDescent="0.15">
      <c r="B44" s="1">
        <f t="shared" si="0"/>
        <v>44100</v>
      </c>
      <c r="C44">
        <f>ROUNDDOWN(VLOOKUP(B44,X1テーブル!B$4:E$45,3)*B44+VLOOKUP(B44,X1テーブル!B$4:E$45,4),0)</f>
        <v>633</v>
      </c>
    </row>
    <row r="45" spans="2:3" x14ac:dyDescent="0.15">
      <c r="B45" s="1">
        <f t="shared" si="0"/>
        <v>44200</v>
      </c>
      <c r="C45">
        <f>ROUNDDOWN(VLOOKUP(B45,X1テーブル!B$4:E$45,3)*B45+VLOOKUP(B45,X1テーブル!B$4:E$45,4),0)</f>
        <v>633</v>
      </c>
    </row>
    <row r="46" spans="2:3" x14ac:dyDescent="0.15">
      <c r="B46" s="1">
        <f t="shared" si="0"/>
        <v>44300</v>
      </c>
      <c r="C46">
        <f>ROUNDDOWN(VLOOKUP(B46,X1テーブル!B$4:E$45,3)*B46+VLOOKUP(B46,X1テーブル!B$4:E$45,4),0)</f>
        <v>634</v>
      </c>
    </row>
    <row r="47" spans="2:3" x14ac:dyDescent="0.15">
      <c r="B47" s="1">
        <f t="shared" si="0"/>
        <v>44400</v>
      </c>
      <c r="C47">
        <f>ROUNDDOWN(VLOOKUP(B47,X1テーブル!B$4:E$45,3)*B47+VLOOKUP(B47,X1テーブル!B$4:E$45,4),0)</f>
        <v>634</v>
      </c>
    </row>
    <row r="48" spans="2:3" x14ac:dyDescent="0.15">
      <c r="B48" s="1">
        <f t="shared" si="0"/>
        <v>44500</v>
      </c>
      <c r="C48">
        <f>ROUNDDOWN(VLOOKUP(B48,X1テーブル!B$4:E$45,3)*B48+VLOOKUP(B48,X1テーブル!B$4:E$45,4),0)</f>
        <v>634</v>
      </c>
    </row>
    <row r="49" spans="2:3" x14ac:dyDescent="0.15">
      <c r="B49" s="1">
        <f t="shared" si="0"/>
        <v>44600</v>
      </c>
      <c r="C49">
        <f>ROUNDDOWN(VLOOKUP(B49,X1テーブル!B$4:E$45,3)*B49+VLOOKUP(B49,X1テーブル!B$4:E$45,4),0)</f>
        <v>634</v>
      </c>
    </row>
    <row r="50" spans="2:3" x14ac:dyDescent="0.15">
      <c r="B50" s="1">
        <f t="shared" si="0"/>
        <v>44700</v>
      </c>
      <c r="C50">
        <f>ROUNDDOWN(VLOOKUP(B50,X1テーブル!B$4:E$45,3)*B50+VLOOKUP(B50,X1テーブル!B$4:E$45,4),0)</f>
        <v>634</v>
      </c>
    </row>
    <row r="51" spans="2:3" x14ac:dyDescent="0.15">
      <c r="B51" s="1">
        <f t="shared" si="0"/>
        <v>44800</v>
      </c>
      <c r="C51">
        <f>ROUNDDOWN(VLOOKUP(B51,X1テーブル!B$4:E$45,3)*B51+VLOOKUP(B51,X1テーブル!B$4:E$45,4),0)</f>
        <v>635</v>
      </c>
    </row>
    <row r="52" spans="2:3" x14ac:dyDescent="0.15">
      <c r="B52" s="1">
        <f t="shared" si="0"/>
        <v>44900</v>
      </c>
      <c r="C52">
        <f>ROUNDDOWN(VLOOKUP(B52,X1テーブル!B$4:E$45,3)*B52+VLOOKUP(B52,X1テーブル!B$4:E$45,4),0)</f>
        <v>635</v>
      </c>
    </row>
    <row r="53" spans="2:3" x14ac:dyDescent="0.15">
      <c r="B53" s="1">
        <f t="shared" si="0"/>
        <v>45000</v>
      </c>
      <c r="C53">
        <f>ROUNDDOWN(VLOOKUP(B53,X1テーブル!B$4:E$45,3)*B53+VLOOKUP(B53,X1テーブル!B$4:E$45,4),0)</f>
        <v>635</v>
      </c>
    </row>
    <row r="54" spans="2:3" x14ac:dyDescent="0.15">
      <c r="B54" s="1">
        <f t="shared" si="0"/>
        <v>45100</v>
      </c>
      <c r="C54">
        <f>ROUNDDOWN(VLOOKUP(B54,X1テーブル!B$4:E$45,3)*B54+VLOOKUP(B54,X1テーブル!B$4:E$45,4),0)</f>
        <v>635</v>
      </c>
    </row>
    <row r="55" spans="2:3" x14ac:dyDescent="0.15">
      <c r="B55" s="1">
        <f t="shared" si="0"/>
        <v>45200</v>
      </c>
      <c r="C55">
        <f>ROUNDDOWN(VLOOKUP(B55,X1テーブル!B$4:E$45,3)*B55+VLOOKUP(B55,X1テーブル!B$4:E$45,4),0)</f>
        <v>635</v>
      </c>
    </row>
    <row r="56" spans="2:3" x14ac:dyDescent="0.15">
      <c r="B56" s="1">
        <f t="shared" si="0"/>
        <v>45300</v>
      </c>
      <c r="C56">
        <f>ROUNDDOWN(VLOOKUP(B56,X1テーブル!B$4:E$45,3)*B56+VLOOKUP(B56,X1テーブル!B$4:E$45,4),0)</f>
        <v>636</v>
      </c>
    </row>
    <row r="57" spans="2:3" x14ac:dyDescent="0.15">
      <c r="B57" s="1">
        <f t="shared" si="0"/>
        <v>45400</v>
      </c>
      <c r="C57">
        <f>ROUNDDOWN(VLOOKUP(B57,X1テーブル!B$4:E$45,3)*B57+VLOOKUP(B57,X1テーブル!B$4:E$45,4),0)</f>
        <v>636</v>
      </c>
    </row>
    <row r="58" spans="2:3" x14ac:dyDescent="0.15">
      <c r="B58" s="1">
        <f t="shared" si="0"/>
        <v>45500</v>
      </c>
      <c r="C58">
        <f>ROUNDDOWN(VLOOKUP(B58,X1テーブル!B$4:E$45,3)*B58+VLOOKUP(B58,X1テーブル!B$4:E$45,4),0)</f>
        <v>636</v>
      </c>
    </row>
    <row r="59" spans="2:3" x14ac:dyDescent="0.15">
      <c r="B59" s="1">
        <f t="shared" si="0"/>
        <v>45600</v>
      </c>
      <c r="C59">
        <f>ROUNDDOWN(VLOOKUP(B59,X1テーブル!B$4:E$45,3)*B59+VLOOKUP(B59,X1テーブル!B$4:E$45,4),0)</f>
        <v>636</v>
      </c>
    </row>
    <row r="60" spans="2:3" x14ac:dyDescent="0.15">
      <c r="B60" s="1">
        <f t="shared" si="0"/>
        <v>45700</v>
      </c>
      <c r="C60">
        <f>ROUNDDOWN(VLOOKUP(B60,X1テーブル!B$4:E$45,3)*B60+VLOOKUP(B60,X1テーブル!B$4:E$45,4),0)</f>
        <v>636</v>
      </c>
    </row>
    <row r="61" spans="2:3" x14ac:dyDescent="0.15">
      <c r="B61" s="1">
        <f t="shared" si="0"/>
        <v>45800</v>
      </c>
      <c r="C61">
        <f>ROUNDDOWN(VLOOKUP(B61,X1テーブル!B$4:E$45,3)*B61+VLOOKUP(B61,X1テーブル!B$4:E$45,4),0)</f>
        <v>637</v>
      </c>
    </row>
    <row r="62" spans="2:3" x14ac:dyDescent="0.15">
      <c r="B62" s="1">
        <f t="shared" si="0"/>
        <v>45900</v>
      </c>
      <c r="C62">
        <f>ROUNDDOWN(VLOOKUP(B62,X1テーブル!B$4:E$45,3)*B62+VLOOKUP(B62,X1テーブル!B$4:E$45,4),0)</f>
        <v>637</v>
      </c>
    </row>
    <row r="63" spans="2:3" x14ac:dyDescent="0.15">
      <c r="B63" s="1">
        <f t="shared" si="0"/>
        <v>46000</v>
      </c>
      <c r="C63">
        <f>ROUNDDOWN(VLOOKUP(B63,X1テーブル!B$4:E$45,3)*B63+VLOOKUP(B63,X1テーブル!B$4:E$45,4),0)</f>
        <v>637</v>
      </c>
    </row>
    <row r="64" spans="2:3" x14ac:dyDescent="0.15">
      <c r="B64" s="1">
        <f t="shared" si="0"/>
        <v>46100</v>
      </c>
      <c r="C64">
        <f>ROUNDDOWN(VLOOKUP(B64,X1テーブル!B$4:E$45,3)*B64+VLOOKUP(B64,X1テーブル!B$4:E$45,4),0)</f>
        <v>637</v>
      </c>
    </row>
    <row r="65" spans="2:3" x14ac:dyDescent="0.15">
      <c r="B65" s="1">
        <f t="shared" si="0"/>
        <v>46200</v>
      </c>
      <c r="C65">
        <f>ROUNDDOWN(VLOOKUP(B65,X1テーブル!B$4:E$45,3)*B65+VLOOKUP(B65,X1テーブル!B$4:E$45,4),0)</f>
        <v>637</v>
      </c>
    </row>
    <row r="66" spans="2:3" x14ac:dyDescent="0.15">
      <c r="B66" s="1">
        <f t="shared" si="0"/>
        <v>46300</v>
      </c>
      <c r="C66">
        <f>ROUNDDOWN(VLOOKUP(B66,X1テーブル!B$4:E$45,3)*B66+VLOOKUP(B66,X1テーブル!B$4:E$45,4),0)</f>
        <v>637</v>
      </c>
    </row>
    <row r="67" spans="2:3" x14ac:dyDescent="0.15">
      <c r="B67" s="1">
        <f t="shared" si="0"/>
        <v>46400</v>
      </c>
      <c r="C67">
        <f>ROUNDDOWN(VLOOKUP(B67,X1テーブル!B$4:E$45,3)*B67+VLOOKUP(B67,X1テーブル!B$4:E$45,4),0)</f>
        <v>638</v>
      </c>
    </row>
    <row r="68" spans="2:3" x14ac:dyDescent="0.15">
      <c r="B68" s="1">
        <f t="shared" si="0"/>
        <v>46500</v>
      </c>
      <c r="C68">
        <f>ROUNDDOWN(VLOOKUP(B68,X1テーブル!B$4:E$45,3)*B68+VLOOKUP(B68,X1テーブル!B$4:E$45,4),0)</f>
        <v>638</v>
      </c>
    </row>
    <row r="69" spans="2:3" x14ac:dyDescent="0.15">
      <c r="B69" s="1">
        <f t="shared" ref="B69:B132" si="1">+B68+100</f>
        <v>46600</v>
      </c>
      <c r="C69">
        <f>ROUNDDOWN(VLOOKUP(B69,X1テーブル!B$4:E$45,3)*B69+VLOOKUP(B69,X1テーブル!B$4:E$45,4),0)</f>
        <v>638</v>
      </c>
    </row>
    <row r="70" spans="2:3" x14ac:dyDescent="0.15">
      <c r="B70" s="1">
        <f t="shared" si="1"/>
        <v>46700</v>
      </c>
      <c r="C70">
        <f>ROUNDDOWN(VLOOKUP(B70,X1テーブル!B$4:E$45,3)*B70+VLOOKUP(B70,X1テーブル!B$4:E$45,4),0)</f>
        <v>638</v>
      </c>
    </row>
    <row r="71" spans="2:3" x14ac:dyDescent="0.15">
      <c r="B71" s="1">
        <f t="shared" si="1"/>
        <v>46800</v>
      </c>
      <c r="C71">
        <f>ROUNDDOWN(VLOOKUP(B71,X1テーブル!B$4:E$45,3)*B71+VLOOKUP(B71,X1テーブル!B$4:E$45,4),0)</f>
        <v>638</v>
      </c>
    </row>
    <row r="72" spans="2:3" x14ac:dyDescent="0.15">
      <c r="B72" s="1">
        <f t="shared" si="1"/>
        <v>46900</v>
      </c>
      <c r="C72">
        <f>ROUNDDOWN(VLOOKUP(B72,X1テーブル!B$4:E$45,3)*B72+VLOOKUP(B72,X1テーブル!B$4:E$45,4),0)</f>
        <v>639</v>
      </c>
    </row>
    <row r="73" spans="2:3" x14ac:dyDescent="0.15">
      <c r="B73" s="1">
        <f t="shared" si="1"/>
        <v>47000</v>
      </c>
      <c r="C73">
        <f>ROUNDDOWN(VLOOKUP(B73,X1テーブル!B$4:E$45,3)*B73+VLOOKUP(B73,X1テーブル!B$4:E$45,4),0)</f>
        <v>639</v>
      </c>
    </row>
    <row r="74" spans="2:3" x14ac:dyDescent="0.15">
      <c r="B74" s="1">
        <f t="shared" si="1"/>
        <v>47100</v>
      </c>
      <c r="C74">
        <f>ROUNDDOWN(VLOOKUP(B74,X1テーブル!B$4:E$45,3)*B74+VLOOKUP(B74,X1テーブル!B$4:E$45,4),0)</f>
        <v>639</v>
      </c>
    </row>
    <row r="75" spans="2:3" x14ac:dyDescent="0.15">
      <c r="B75" s="1">
        <f t="shared" si="1"/>
        <v>47200</v>
      </c>
      <c r="C75">
        <f>ROUNDDOWN(VLOOKUP(B75,X1テーブル!B$4:E$45,3)*B75+VLOOKUP(B75,X1テーブル!B$4:E$45,4),0)</f>
        <v>639</v>
      </c>
    </row>
    <row r="76" spans="2:3" x14ac:dyDescent="0.15">
      <c r="B76" s="1">
        <f t="shared" si="1"/>
        <v>47300</v>
      </c>
      <c r="C76">
        <f>ROUNDDOWN(VLOOKUP(B76,X1テーブル!B$4:E$45,3)*B76+VLOOKUP(B76,X1テーブル!B$4:E$45,4),0)</f>
        <v>639</v>
      </c>
    </row>
    <row r="77" spans="2:3" x14ac:dyDescent="0.15">
      <c r="B77" s="1">
        <f t="shared" si="1"/>
        <v>47400</v>
      </c>
      <c r="C77">
        <f>ROUNDDOWN(VLOOKUP(B77,X1テーブル!B$4:E$45,3)*B77+VLOOKUP(B77,X1テーブル!B$4:E$45,4),0)</f>
        <v>640</v>
      </c>
    </row>
    <row r="78" spans="2:3" x14ac:dyDescent="0.15">
      <c r="B78" s="1">
        <f t="shared" si="1"/>
        <v>47500</v>
      </c>
      <c r="C78">
        <f>ROUNDDOWN(VLOOKUP(B78,X1テーブル!B$4:E$45,3)*B78+VLOOKUP(B78,X1テーブル!B$4:E$45,4),0)</f>
        <v>640</v>
      </c>
    </row>
    <row r="79" spans="2:3" x14ac:dyDescent="0.15">
      <c r="B79" s="1">
        <f t="shared" si="1"/>
        <v>47600</v>
      </c>
      <c r="C79">
        <f>ROUNDDOWN(VLOOKUP(B79,X1テーブル!B$4:E$45,3)*B79+VLOOKUP(B79,X1テーブル!B$4:E$45,4),0)</f>
        <v>640</v>
      </c>
    </row>
    <row r="80" spans="2:3" x14ac:dyDescent="0.15">
      <c r="B80" s="1">
        <f t="shared" si="1"/>
        <v>47700</v>
      </c>
      <c r="C80">
        <f>ROUNDDOWN(VLOOKUP(B80,X1テーブル!B$4:E$45,3)*B80+VLOOKUP(B80,X1テーブル!B$4:E$45,4),0)</f>
        <v>640</v>
      </c>
    </row>
    <row r="81" spans="2:3" x14ac:dyDescent="0.15">
      <c r="B81" s="1">
        <f t="shared" si="1"/>
        <v>47800</v>
      </c>
      <c r="C81">
        <f>ROUNDDOWN(VLOOKUP(B81,X1テーブル!B$4:E$45,3)*B81+VLOOKUP(B81,X1テーブル!B$4:E$45,4),0)</f>
        <v>640</v>
      </c>
    </row>
    <row r="82" spans="2:3" x14ac:dyDescent="0.15">
      <c r="B82" s="1">
        <f t="shared" si="1"/>
        <v>47900</v>
      </c>
      <c r="C82">
        <f>ROUNDDOWN(VLOOKUP(B82,X1テーブル!B$4:E$45,3)*B82+VLOOKUP(B82,X1テーブル!B$4:E$45,4),0)</f>
        <v>641</v>
      </c>
    </row>
    <row r="83" spans="2:3" x14ac:dyDescent="0.15">
      <c r="B83" s="1">
        <f t="shared" si="1"/>
        <v>48000</v>
      </c>
      <c r="C83">
        <f>ROUNDDOWN(VLOOKUP(B83,X1テーブル!B$4:E$45,3)*B83+VLOOKUP(B83,X1テーブル!B$4:E$45,4),0)</f>
        <v>641</v>
      </c>
    </row>
    <row r="84" spans="2:3" x14ac:dyDescent="0.15">
      <c r="B84" s="1">
        <f t="shared" si="1"/>
        <v>48100</v>
      </c>
      <c r="C84">
        <f>ROUNDDOWN(VLOOKUP(B84,X1テーブル!B$4:E$45,3)*B84+VLOOKUP(B84,X1テーブル!B$4:E$45,4),0)</f>
        <v>641</v>
      </c>
    </row>
    <row r="85" spans="2:3" x14ac:dyDescent="0.15">
      <c r="B85" s="1">
        <f t="shared" si="1"/>
        <v>48200</v>
      </c>
      <c r="C85">
        <f>ROUNDDOWN(VLOOKUP(B85,X1テーブル!B$4:E$45,3)*B85+VLOOKUP(B85,X1テーブル!B$4:E$45,4),0)</f>
        <v>641</v>
      </c>
    </row>
    <row r="86" spans="2:3" x14ac:dyDescent="0.15">
      <c r="B86" s="1">
        <f t="shared" si="1"/>
        <v>48300</v>
      </c>
      <c r="C86">
        <f>ROUNDDOWN(VLOOKUP(B86,X1テーブル!B$4:E$45,3)*B86+VLOOKUP(B86,X1テーブル!B$4:E$45,4),0)</f>
        <v>641</v>
      </c>
    </row>
    <row r="87" spans="2:3" x14ac:dyDescent="0.15">
      <c r="B87" s="1">
        <f t="shared" si="1"/>
        <v>48400</v>
      </c>
      <c r="C87">
        <f>ROUNDDOWN(VLOOKUP(B87,X1テーブル!B$4:E$45,3)*B87+VLOOKUP(B87,X1テーブル!B$4:E$45,4),0)</f>
        <v>641</v>
      </c>
    </row>
    <row r="88" spans="2:3" x14ac:dyDescent="0.15">
      <c r="B88" s="1">
        <f t="shared" si="1"/>
        <v>48500</v>
      </c>
      <c r="C88">
        <f>ROUNDDOWN(VLOOKUP(B88,X1テーブル!B$4:E$45,3)*B88+VLOOKUP(B88,X1テーブル!B$4:E$45,4),0)</f>
        <v>642</v>
      </c>
    </row>
    <row r="89" spans="2:3" x14ac:dyDescent="0.15">
      <c r="B89" s="1">
        <f t="shared" si="1"/>
        <v>48600</v>
      </c>
      <c r="C89">
        <f>ROUNDDOWN(VLOOKUP(B89,X1テーブル!B$4:E$45,3)*B89+VLOOKUP(B89,X1テーブル!B$4:E$45,4),0)</f>
        <v>642</v>
      </c>
    </row>
    <row r="90" spans="2:3" x14ac:dyDescent="0.15">
      <c r="B90" s="1">
        <f t="shared" si="1"/>
        <v>48700</v>
      </c>
      <c r="C90">
        <f>ROUNDDOWN(VLOOKUP(B90,X1テーブル!B$4:E$45,3)*B90+VLOOKUP(B90,X1テーブル!B$4:E$45,4),0)</f>
        <v>642</v>
      </c>
    </row>
    <row r="91" spans="2:3" x14ac:dyDescent="0.15">
      <c r="B91" s="1">
        <f t="shared" si="1"/>
        <v>48800</v>
      </c>
      <c r="C91">
        <f>ROUNDDOWN(VLOOKUP(B91,X1テーブル!B$4:E$45,3)*B91+VLOOKUP(B91,X1テーブル!B$4:E$45,4),0)</f>
        <v>642</v>
      </c>
    </row>
    <row r="92" spans="2:3" x14ac:dyDescent="0.15">
      <c r="B92" s="1">
        <f t="shared" si="1"/>
        <v>48900</v>
      </c>
      <c r="C92">
        <f>ROUNDDOWN(VLOOKUP(B92,X1テーブル!B$4:E$45,3)*B92+VLOOKUP(B92,X1テーブル!B$4:E$45,4),0)</f>
        <v>642</v>
      </c>
    </row>
    <row r="93" spans="2:3" x14ac:dyDescent="0.15">
      <c r="B93" s="1">
        <f t="shared" si="1"/>
        <v>49000</v>
      </c>
      <c r="C93">
        <f>ROUNDDOWN(VLOOKUP(B93,X1テーブル!B$4:E$45,3)*B93+VLOOKUP(B93,X1テーブル!B$4:E$45,4),0)</f>
        <v>643</v>
      </c>
    </row>
    <row r="94" spans="2:3" x14ac:dyDescent="0.15">
      <c r="B94" s="1">
        <f t="shared" si="1"/>
        <v>49100</v>
      </c>
      <c r="C94">
        <f>ROUNDDOWN(VLOOKUP(B94,X1テーブル!B$4:E$45,3)*B94+VLOOKUP(B94,X1テーブル!B$4:E$45,4),0)</f>
        <v>643</v>
      </c>
    </row>
    <row r="95" spans="2:3" x14ac:dyDescent="0.15">
      <c r="B95" s="1">
        <f t="shared" si="1"/>
        <v>49200</v>
      </c>
      <c r="C95">
        <f>ROUNDDOWN(VLOOKUP(B95,X1テーブル!B$4:E$45,3)*B95+VLOOKUP(B95,X1テーブル!B$4:E$45,4),0)</f>
        <v>643</v>
      </c>
    </row>
    <row r="96" spans="2:3" x14ac:dyDescent="0.15">
      <c r="B96" s="1">
        <f t="shared" si="1"/>
        <v>49300</v>
      </c>
      <c r="C96">
        <f>ROUNDDOWN(VLOOKUP(B96,X1テーブル!B$4:E$45,3)*B96+VLOOKUP(B96,X1テーブル!B$4:E$45,4),0)</f>
        <v>643</v>
      </c>
    </row>
    <row r="97" spans="2:3" x14ac:dyDescent="0.15">
      <c r="B97" s="1">
        <f t="shared" si="1"/>
        <v>49400</v>
      </c>
      <c r="C97">
        <f>ROUNDDOWN(VLOOKUP(B97,X1テーブル!B$4:E$45,3)*B97+VLOOKUP(B97,X1テーブル!B$4:E$45,4),0)</f>
        <v>643</v>
      </c>
    </row>
    <row r="98" spans="2:3" x14ac:dyDescent="0.15">
      <c r="B98" s="1">
        <f t="shared" si="1"/>
        <v>49500</v>
      </c>
      <c r="C98">
        <f>ROUNDDOWN(VLOOKUP(B98,X1テーブル!B$4:E$45,3)*B98+VLOOKUP(B98,X1テーブル!B$4:E$45,4),0)</f>
        <v>644</v>
      </c>
    </row>
    <row r="99" spans="2:3" x14ac:dyDescent="0.15">
      <c r="B99" s="1">
        <f t="shared" si="1"/>
        <v>49600</v>
      </c>
      <c r="C99">
        <f>ROUNDDOWN(VLOOKUP(B99,X1テーブル!B$4:E$45,3)*B99+VLOOKUP(B99,X1テーブル!B$4:E$45,4),0)</f>
        <v>644</v>
      </c>
    </row>
    <row r="100" spans="2:3" x14ac:dyDescent="0.15">
      <c r="B100" s="1">
        <f t="shared" si="1"/>
        <v>49700</v>
      </c>
      <c r="C100">
        <f>ROUNDDOWN(VLOOKUP(B100,X1テーブル!B$4:E$45,3)*B100+VLOOKUP(B100,X1テーブル!B$4:E$45,4),0)</f>
        <v>644</v>
      </c>
    </row>
    <row r="101" spans="2:3" x14ac:dyDescent="0.15">
      <c r="B101" s="1">
        <f t="shared" si="1"/>
        <v>49800</v>
      </c>
      <c r="C101">
        <f>ROUNDDOWN(VLOOKUP(B101,X1テーブル!B$4:E$45,3)*B101+VLOOKUP(B101,X1テーブル!B$4:E$45,4),0)</f>
        <v>644</v>
      </c>
    </row>
    <row r="102" spans="2:3" x14ac:dyDescent="0.15">
      <c r="B102" s="1">
        <f t="shared" si="1"/>
        <v>49900</v>
      </c>
      <c r="C102">
        <f>ROUNDDOWN(VLOOKUP(B102,X1テーブル!B$4:E$45,3)*B102+VLOOKUP(B102,X1テーブル!B$4:E$45,4),0)</f>
        <v>644</v>
      </c>
    </row>
    <row r="103" spans="2:3" x14ac:dyDescent="0.15">
      <c r="B103" s="1">
        <f t="shared" si="1"/>
        <v>50000</v>
      </c>
      <c r="C103">
        <f>ROUNDDOWN(VLOOKUP(B103,X1テーブル!B$4:E$45,3)*B103+VLOOKUP(B103,X1テーブル!B$4:E$45,4),0)</f>
        <v>645</v>
      </c>
    </row>
    <row r="104" spans="2:3" x14ac:dyDescent="0.15">
      <c r="B104" s="1">
        <f t="shared" si="1"/>
        <v>50100</v>
      </c>
      <c r="C104">
        <f>ROUNDDOWN(VLOOKUP(B104,X1テーブル!B$4:E$45,3)*B104+VLOOKUP(B104,X1テーブル!B$4:E$45,4),0)</f>
        <v>645</v>
      </c>
    </row>
    <row r="105" spans="2:3" x14ac:dyDescent="0.15">
      <c r="B105" s="1">
        <f t="shared" si="1"/>
        <v>50200</v>
      </c>
      <c r="C105">
        <f>ROUNDDOWN(VLOOKUP(B105,X1テーブル!B$4:E$45,3)*B105+VLOOKUP(B105,X1テーブル!B$4:E$45,4),0)</f>
        <v>645</v>
      </c>
    </row>
    <row r="106" spans="2:3" x14ac:dyDescent="0.15">
      <c r="B106" s="1">
        <f t="shared" si="1"/>
        <v>50300</v>
      </c>
      <c r="C106">
        <f>ROUNDDOWN(VLOOKUP(B106,X1テーブル!B$4:E$45,3)*B106+VLOOKUP(B106,X1テーブル!B$4:E$45,4),0)</f>
        <v>645</v>
      </c>
    </row>
    <row r="107" spans="2:3" x14ac:dyDescent="0.15">
      <c r="B107" s="1">
        <f t="shared" si="1"/>
        <v>50400</v>
      </c>
      <c r="C107">
        <f>ROUNDDOWN(VLOOKUP(B107,X1テーブル!B$4:E$45,3)*B107+VLOOKUP(B107,X1テーブル!B$4:E$45,4),0)</f>
        <v>645</v>
      </c>
    </row>
    <row r="108" spans="2:3" x14ac:dyDescent="0.15">
      <c r="B108" s="1">
        <f t="shared" si="1"/>
        <v>50500</v>
      </c>
      <c r="C108">
        <f>ROUNDDOWN(VLOOKUP(B108,X1テーブル!B$4:E$45,3)*B108+VLOOKUP(B108,X1テーブル!B$4:E$45,4),0)</f>
        <v>645</v>
      </c>
    </row>
    <row r="109" spans="2:3" x14ac:dyDescent="0.15">
      <c r="B109" s="1">
        <f t="shared" si="1"/>
        <v>50600</v>
      </c>
      <c r="C109">
        <f>ROUNDDOWN(VLOOKUP(B109,X1テーブル!B$4:E$45,3)*B109+VLOOKUP(B109,X1テーブル!B$4:E$45,4),0)</f>
        <v>645</v>
      </c>
    </row>
    <row r="110" spans="2:3" x14ac:dyDescent="0.15">
      <c r="B110" s="1">
        <f t="shared" si="1"/>
        <v>50700</v>
      </c>
      <c r="C110">
        <f>ROUNDDOWN(VLOOKUP(B110,X1テーブル!B$4:E$45,3)*B110+VLOOKUP(B110,X1テーブル!B$4:E$45,4),0)</f>
        <v>646</v>
      </c>
    </row>
    <row r="111" spans="2:3" x14ac:dyDescent="0.15">
      <c r="B111" s="1">
        <f t="shared" si="1"/>
        <v>50800</v>
      </c>
      <c r="C111">
        <f>ROUNDDOWN(VLOOKUP(B111,X1テーブル!B$4:E$45,3)*B111+VLOOKUP(B111,X1テーブル!B$4:E$45,4),0)</f>
        <v>646</v>
      </c>
    </row>
    <row r="112" spans="2:3" x14ac:dyDescent="0.15">
      <c r="B112" s="1">
        <f t="shared" si="1"/>
        <v>50900</v>
      </c>
      <c r="C112">
        <f>ROUNDDOWN(VLOOKUP(B112,X1テーブル!B$4:E$45,3)*B112+VLOOKUP(B112,X1テーブル!B$4:E$45,4),0)</f>
        <v>646</v>
      </c>
    </row>
    <row r="113" spans="2:3" x14ac:dyDescent="0.15">
      <c r="B113" s="1">
        <f t="shared" si="1"/>
        <v>51000</v>
      </c>
      <c r="C113">
        <f>ROUNDDOWN(VLOOKUP(B113,X1テーブル!B$4:E$45,3)*B113+VLOOKUP(B113,X1テーブル!B$4:E$45,4),0)</f>
        <v>646</v>
      </c>
    </row>
    <row r="114" spans="2:3" x14ac:dyDescent="0.15">
      <c r="B114" s="1">
        <f t="shared" si="1"/>
        <v>51100</v>
      </c>
      <c r="C114">
        <f>ROUNDDOWN(VLOOKUP(B114,X1テーブル!B$4:E$45,3)*B114+VLOOKUP(B114,X1テーブル!B$4:E$45,4),0)</f>
        <v>646</v>
      </c>
    </row>
    <row r="115" spans="2:3" x14ac:dyDescent="0.15">
      <c r="B115" s="1">
        <f t="shared" si="1"/>
        <v>51200</v>
      </c>
      <c r="C115">
        <f>ROUNDDOWN(VLOOKUP(B115,X1テーブル!B$4:E$45,3)*B115+VLOOKUP(B115,X1テーブル!B$4:E$45,4),0)</f>
        <v>646</v>
      </c>
    </row>
    <row r="116" spans="2:3" x14ac:dyDescent="0.15">
      <c r="B116" s="1">
        <f t="shared" si="1"/>
        <v>51300</v>
      </c>
      <c r="C116">
        <f>ROUNDDOWN(VLOOKUP(B116,X1テーブル!B$4:E$45,3)*B116+VLOOKUP(B116,X1テーブル!B$4:E$45,4),0)</f>
        <v>647</v>
      </c>
    </row>
    <row r="117" spans="2:3" x14ac:dyDescent="0.15">
      <c r="B117" s="1">
        <f t="shared" si="1"/>
        <v>51400</v>
      </c>
      <c r="C117">
        <f>ROUNDDOWN(VLOOKUP(B117,X1テーブル!B$4:E$45,3)*B117+VLOOKUP(B117,X1テーブル!B$4:E$45,4),0)</f>
        <v>647</v>
      </c>
    </row>
    <row r="118" spans="2:3" x14ac:dyDescent="0.15">
      <c r="B118" s="1">
        <f t="shared" si="1"/>
        <v>51500</v>
      </c>
      <c r="C118">
        <f>ROUNDDOWN(VLOOKUP(B118,X1テーブル!B$4:E$45,3)*B118+VLOOKUP(B118,X1テーブル!B$4:E$45,4),0)</f>
        <v>647</v>
      </c>
    </row>
    <row r="119" spans="2:3" x14ac:dyDescent="0.15">
      <c r="B119" s="1">
        <f t="shared" si="1"/>
        <v>51600</v>
      </c>
      <c r="C119">
        <f>ROUNDDOWN(VLOOKUP(B119,X1テーブル!B$4:E$45,3)*B119+VLOOKUP(B119,X1テーブル!B$4:E$45,4),0)</f>
        <v>647</v>
      </c>
    </row>
    <row r="120" spans="2:3" x14ac:dyDescent="0.15">
      <c r="B120" s="1">
        <f t="shared" si="1"/>
        <v>51700</v>
      </c>
      <c r="C120">
        <f>ROUNDDOWN(VLOOKUP(B120,X1テーブル!B$4:E$45,3)*B120+VLOOKUP(B120,X1テーブル!B$4:E$45,4),0)</f>
        <v>647</v>
      </c>
    </row>
    <row r="121" spans="2:3" x14ac:dyDescent="0.15">
      <c r="B121" s="1">
        <f t="shared" si="1"/>
        <v>51800</v>
      </c>
      <c r="C121">
        <f>ROUNDDOWN(VLOOKUP(B121,X1テーブル!B$4:E$45,3)*B121+VLOOKUP(B121,X1テーブル!B$4:E$45,4),0)</f>
        <v>647</v>
      </c>
    </row>
    <row r="122" spans="2:3" x14ac:dyDescent="0.15">
      <c r="B122" s="1">
        <f t="shared" si="1"/>
        <v>51900</v>
      </c>
      <c r="C122">
        <f>ROUNDDOWN(VLOOKUP(B122,X1テーブル!B$4:E$45,3)*B122+VLOOKUP(B122,X1テーブル!B$4:E$45,4),0)</f>
        <v>648</v>
      </c>
    </row>
    <row r="123" spans="2:3" x14ac:dyDescent="0.15">
      <c r="B123" s="1">
        <f t="shared" si="1"/>
        <v>52000</v>
      </c>
      <c r="C123">
        <f>ROUNDDOWN(VLOOKUP(B123,X1テーブル!B$4:E$45,3)*B123+VLOOKUP(B123,X1テーブル!B$4:E$45,4),0)</f>
        <v>648</v>
      </c>
    </row>
    <row r="124" spans="2:3" x14ac:dyDescent="0.15">
      <c r="B124" s="1">
        <f t="shared" si="1"/>
        <v>52100</v>
      </c>
      <c r="C124">
        <f>ROUNDDOWN(VLOOKUP(B124,X1テーブル!B$4:E$45,3)*B124+VLOOKUP(B124,X1テーブル!B$4:E$45,4),0)</f>
        <v>648</v>
      </c>
    </row>
    <row r="125" spans="2:3" x14ac:dyDescent="0.15">
      <c r="B125" s="1">
        <f t="shared" si="1"/>
        <v>52200</v>
      </c>
      <c r="C125">
        <f>ROUNDDOWN(VLOOKUP(B125,X1テーブル!B$4:E$45,3)*B125+VLOOKUP(B125,X1テーブル!B$4:E$45,4),0)</f>
        <v>648</v>
      </c>
    </row>
    <row r="126" spans="2:3" x14ac:dyDescent="0.15">
      <c r="B126" s="1">
        <f t="shared" si="1"/>
        <v>52300</v>
      </c>
      <c r="C126">
        <f>ROUNDDOWN(VLOOKUP(B126,X1テーブル!B$4:E$45,3)*B126+VLOOKUP(B126,X1テーブル!B$4:E$45,4),0)</f>
        <v>648</v>
      </c>
    </row>
    <row r="127" spans="2:3" x14ac:dyDescent="0.15">
      <c r="B127" s="1">
        <f t="shared" si="1"/>
        <v>52400</v>
      </c>
      <c r="C127">
        <f>ROUNDDOWN(VLOOKUP(B127,X1テーブル!B$4:E$45,3)*B127+VLOOKUP(B127,X1テーブル!B$4:E$45,4),0)</f>
        <v>648</v>
      </c>
    </row>
    <row r="128" spans="2:3" x14ac:dyDescent="0.15">
      <c r="B128" s="1">
        <f t="shared" si="1"/>
        <v>52500</v>
      </c>
      <c r="C128">
        <f>ROUNDDOWN(VLOOKUP(B128,X1テーブル!B$4:E$45,3)*B128+VLOOKUP(B128,X1テーブル!B$4:E$45,4),0)</f>
        <v>649</v>
      </c>
    </row>
    <row r="129" spans="2:3" x14ac:dyDescent="0.15">
      <c r="B129" s="1">
        <f t="shared" si="1"/>
        <v>52600</v>
      </c>
      <c r="C129">
        <f>ROUNDDOWN(VLOOKUP(B129,X1テーブル!B$4:E$45,3)*B129+VLOOKUP(B129,X1テーブル!B$4:E$45,4),0)</f>
        <v>649</v>
      </c>
    </row>
    <row r="130" spans="2:3" x14ac:dyDescent="0.15">
      <c r="B130" s="1">
        <f t="shared" si="1"/>
        <v>52700</v>
      </c>
      <c r="C130">
        <f>ROUNDDOWN(VLOOKUP(B130,X1テーブル!B$4:E$45,3)*B130+VLOOKUP(B130,X1テーブル!B$4:E$45,4),0)</f>
        <v>649</v>
      </c>
    </row>
    <row r="131" spans="2:3" x14ac:dyDescent="0.15">
      <c r="B131" s="1">
        <f t="shared" si="1"/>
        <v>52800</v>
      </c>
      <c r="C131">
        <f>ROUNDDOWN(VLOOKUP(B131,X1テーブル!B$4:E$45,3)*B131+VLOOKUP(B131,X1テーブル!B$4:E$45,4),0)</f>
        <v>649</v>
      </c>
    </row>
    <row r="132" spans="2:3" x14ac:dyDescent="0.15">
      <c r="B132" s="1">
        <f t="shared" si="1"/>
        <v>52900</v>
      </c>
      <c r="C132">
        <f>ROUNDDOWN(VLOOKUP(B132,X1テーブル!B$4:E$45,3)*B132+VLOOKUP(B132,X1テーブル!B$4:E$45,4),0)</f>
        <v>649</v>
      </c>
    </row>
    <row r="133" spans="2:3" x14ac:dyDescent="0.15">
      <c r="B133" s="1">
        <f t="shared" ref="B133:B196" si="2">+B132+100</f>
        <v>53000</v>
      </c>
      <c r="C133">
        <f>ROUNDDOWN(VLOOKUP(B133,X1テーブル!B$4:E$45,3)*B133+VLOOKUP(B133,X1テーブル!B$4:E$45,4),0)</f>
        <v>649</v>
      </c>
    </row>
    <row r="134" spans="2:3" x14ac:dyDescent="0.15">
      <c r="B134" s="1">
        <f t="shared" si="2"/>
        <v>53100</v>
      </c>
      <c r="C134">
        <f>ROUNDDOWN(VLOOKUP(B134,X1テーブル!B$4:E$45,3)*B134+VLOOKUP(B134,X1テーブル!B$4:E$45,4),0)</f>
        <v>649</v>
      </c>
    </row>
    <row r="135" spans="2:3" x14ac:dyDescent="0.15">
      <c r="B135" s="1">
        <f t="shared" si="2"/>
        <v>53200</v>
      </c>
      <c r="C135">
        <f>ROUNDDOWN(VLOOKUP(B135,X1テーブル!B$4:E$45,3)*B135+VLOOKUP(B135,X1テーブル!B$4:E$45,4),0)</f>
        <v>650</v>
      </c>
    </row>
    <row r="136" spans="2:3" x14ac:dyDescent="0.15">
      <c r="B136" s="1">
        <f t="shared" si="2"/>
        <v>53300</v>
      </c>
      <c r="C136">
        <f>ROUNDDOWN(VLOOKUP(B136,X1テーブル!B$4:E$45,3)*B136+VLOOKUP(B136,X1テーブル!B$4:E$45,4),0)</f>
        <v>650</v>
      </c>
    </row>
    <row r="137" spans="2:3" x14ac:dyDescent="0.15">
      <c r="B137" s="1">
        <f t="shared" si="2"/>
        <v>53400</v>
      </c>
      <c r="C137">
        <f>ROUNDDOWN(VLOOKUP(B137,X1テーブル!B$4:E$45,3)*B137+VLOOKUP(B137,X1テーブル!B$4:E$45,4),0)</f>
        <v>650</v>
      </c>
    </row>
    <row r="138" spans="2:3" x14ac:dyDescent="0.15">
      <c r="B138" s="1">
        <f t="shared" si="2"/>
        <v>53500</v>
      </c>
      <c r="C138">
        <f>ROUNDDOWN(VLOOKUP(B138,X1テーブル!B$4:E$45,3)*B138+VLOOKUP(B138,X1テーブル!B$4:E$45,4),0)</f>
        <v>650</v>
      </c>
    </row>
    <row r="139" spans="2:3" x14ac:dyDescent="0.15">
      <c r="B139" s="1">
        <f t="shared" si="2"/>
        <v>53600</v>
      </c>
      <c r="C139">
        <f>ROUNDDOWN(VLOOKUP(B139,X1テーブル!B$4:E$45,3)*B139+VLOOKUP(B139,X1テーブル!B$4:E$45,4),0)</f>
        <v>650</v>
      </c>
    </row>
    <row r="140" spans="2:3" x14ac:dyDescent="0.15">
      <c r="B140" s="1">
        <f t="shared" si="2"/>
        <v>53700</v>
      </c>
      <c r="C140">
        <f>ROUNDDOWN(VLOOKUP(B140,X1テーブル!B$4:E$45,3)*B140+VLOOKUP(B140,X1テーブル!B$4:E$45,4),0)</f>
        <v>650</v>
      </c>
    </row>
    <row r="141" spans="2:3" x14ac:dyDescent="0.15">
      <c r="B141" s="1">
        <f t="shared" si="2"/>
        <v>53800</v>
      </c>
      <c r="C141">
        <f>ROUNDDOWN(VLOOKUP(B141,X1テーブル!B$4:E$45,3)*B141+VLOOKUP(B141,X1テーブル!B$4:E$45,4),0)</f>
        <v>651</v>
      </c>
    </row>
    <row r="142" spans="2:3" x14ac:dyDescent="0.15">
      <c r="B142" s="1">
        <f t="shared" si="2"/>
        <v>53900</v>
      </c>
      <c r="C142">
        <f>ROUNDDOWN(VLOOKUP(B142,X1テーブル!B$4:E$45,3)*B142+VLOOKUP(B142,X1テーブル!B$4:E$45,4),0)</f>
        <v>651</v>
      </c>
    </row>
    <row r="143" spans="2:3" x14ac:dyDescent="0.15">
      <c r="B143" s="1">
        <f t="shared" si="2"/>
        <v>54000</v>
      </c>
      <c r="C143">
        <f>ROUNDDOWN(VLOOKUP(B143,X1テーブル!B$4:E$45,3)*B143+VLOOKUP(B143,X1テーブル!B$4:E$45,4),0)</f>
        <v>651</v>
      </c>
    </row>
    <row r="144" spans="2:3" x14ac:dyDescent="0.15">
      <c r="B144" s="1">
        <f t="shared" si="2"/>
        <v>54100</v>
      </c>
      <c r="C144">
        <f>ROUNDDOWN(VLOOKUP(B144,X1テーブル!B$4:E$45,3)*B144+VLOOKUP(B144,X1テーブル!B$4:E$45,4),0)</f>
        <v>651</v>
      </c>
    </row>
    <row r="145" spans="2:3" x14ac:dyDescent="0.15">
      <c r="B145" s="1">
        <f t="shared" si="2"/>
        <v>54200</v>
      </c>
      <c r="C145">
        <f>ROUNDDOWN(VLOOKUP(B145,X1テーブル!B$4:E$45,3)*B145+VLOOKUP(B145,X1テーブル!B$4:E$45,4),0)</f>
        <v>651</v>
      </c>
    </row>
    <row r="146" spans="2:3" x14ac:dyDescent="0.15">
      <c r="B146" s="1">
        <f t="shared" si="2"/>
        <v>54300</v>
      </c>
      <c r="C146">
        <f>ROUNDDOWN(VLOOKUP(B146,X1テーブル!B$4:E$45,3)*B146+VLOOKUP(B146,X1テーブル!B$4:E$45,4),0)</f>
        <v>651</v>
      </c>
    </row>
    <row r="147" spans="2:3" x14ac:dyDescent="0.15">
      <c r="B147" s="1">
        <f t="shared" si="2"/>
        <v>54400</v>
      </c>
      <c r="C147">
        <f>ROUNDDOWN(VLOOKUP(B147,X1テーブル!B$4:E$45,3)*B147+VLOOKUP(B147,X1テーブル!B$4:E$45,4),0)</f>
        <v>652</v>
      </c>
    </row>
    <row r="148" spans="2:3" x14ac:dyDescent="0.15">
      <c r="B148" s="1">
        <f t="shared" si="2"/>
        <v>54500</v>
      </c>
      <c r="C148">
        <f>ROUNDDOWN(VLOOKUP(B148,X1テーブル!B$4:E$45,3)*B148+VLOOKUP(B148,X1テーブル!B$4:E$45,4),0)</f>
        <v>652</v>
      </c>
    </row>
    <row r="149" spans="2:3" x14ac:dyDescent="0.15">
      <c r="B149" s="1">
        <f t="shared" si="2"/>
        <v>54600</v>
      </c>
      <c r="C149">
        <f>ROUNDDOWN(VLOOKUP(B149,X1テーブル!B$4:E$45,3)*B149+VLOOKUP(B149,X1テーブル!B$4:E$45,4),0)</f>
        <v>652</v>
      </c>
    </row>
    <row r="150" spans="2:3" x14ac:dyDescent="0.15">
      <c r="B150" s="1">
        <f t="shared" si="2"/>
        <v>54700</v>
      </c>
      <c r="C150">
        <f>ROUNDDOWN(VLOOKUP(B150,X1テーブル!B$4:E$45,3)*B150+VLOOKUP(B150,X1テーブル!B$4:E$45,4),0)</f>
        <v>652</v>
      </c>
    </row>
    <row r="151" spans="2:3" x14ac:dyDescent="0.15">
      <c r="B151" s="1">
        <f t="shared" si="2"/>
        <v>54800</v>
      </c>
      <c r="C151">
        <f>ROUNDDOWN(VLOOKUP(B151,X1テーブル!B$4:E$45,3)*B151+VLOOKUP(B151,X1テーブル!B$4:E$45,4),0)</f>
        <v>652</v>
      </c>
    </row>
    <row r="152" spans="2:3" x14ac:dyDescent="0.15">
      <c r="B152" s="1">
        <f t="shared" si="2"/>
        <v>54900</v>
      </c>
      <c r="C152">
        <f>ROUNDDOWN(VLOOKUP(B152,X1テーブル!B$4:E$45,3)*B152+VLOOKUP(B152,X1テーブル!B$4:E$45,4),0)</f>
        <v>652</v>
      </c>
    </row>
    <row r="153" spans="2:3" x14ac:dyDescent="0.15">
      <c r="B153" s="1">
        <f t="shared" si="2"/>
        <v>55000</v>
      </c>
      <c r="C153">
        <f>ROUNDDOWN(VLOOKUP(B153,X1テーブル!B$4:E$45,3)*B153+VLOOKUP(B153,X1テーブル!B$4:E$45,4),0)</f>
        <v>653</v>
      </c>
    </row>
    <row r="154" spans="2:3" x14ac:dyDescent="0.15">
      <c r="B154" s="1">
        <f t="shared" si="2"/>
        <v>55100</v>
      </c>
      <c r="C154">
        <f>ROUNDDOWN(VLOOKUP(B154,X1テーブル!B$4:E$45,3)*B154+VLOOKUP(B154,X1テーブル!B$4:E$45,4),0)</f>
        <v>653</v>
      </c>
    </row>
    <row r="155" spans="2:3" x14ac:dyDescent="0.15">
      <c r="B155" s="1">
        <f t="shared" si="2"/>
        <v>55200</v>
      </c>
      <c r="C155">
        <f>ROUNDDOWN(VLOOKUP(B155,X1テーブル!B$4:E$45,3)*B155+VLOOKUP(B155,X1テーブル!B$4:E$45,4),0)</f>
        <v>653</v>
      </c>
    </row>
    <row r="156" spans="2:3" x14ac:dyDescent="0.15">
      <c r="B156" s="1">
        <f t="shared" si="2"/>
        <v>55300</v>
      </c>
      <c r="C156">
        <f>ROUNDDOWN(VLOOKUP(B156,X1テーブル!B$4:E$45,3)*B156+VLOOKUP(B156,X1テーブル!B$4:E$45,4),0)</f>
        <v>653</v>
      </c>
    </row>
    <row r="157" spans="2:3" x14ac:dyDescent="0.15">
      <c r="B157" s="1">
        <f t="shared" si="2"/>
        <v>55400</v>
      </c>
      <c r="C157">
        <f>ROUNDDOWN(VLOOKUP(B157,X1テーブル!B$4:E$45,3)*B157+VLOOKUP(B157,X1テーブル!B$4:E$45,4),0)</f>
        <v>653</v>
      </c>
    </row>
    <row r="158" spans="2:3" x14ac:dyDescent="0.15">
      <c r="B158" s="1">
        <f t="shared" si="2"/>
        <v>55500</v>
      </c>
      <c r="C158">
        <f>ROUNDDOWN(VLOOKUP(B158,X1テーブル!B$4:E$45,3)*B158+VLOOKUP(B158,X1テーブル!B$4:E$45,4),0)</f>
        <v>653</v>
      </c>
    </row>
    <row r="159" spans="2:3" x14ac:dyDescent="0.15">
      <c r="B159" s="1">
        <f t="shared" si="2"/>
        <v>55600</v>
      </c>
      <c r="C159">
        <f>ROUNDDOWN(VLOOKUP(B159,X1テーブル!B$4:E$45,3)*B159+VLOOKUP(B159,X1テーブル!B$4:E$45,4),0)</f>
        <v>653</v>
      </c>
    </row>
    <row r="160" spans="2:3" x14ac:dyDescent="0.15">
      <c r="B160" s="1">
        <f t="shared" si="2"/>
        <v>55700</v>
      </c>
      <c r="C160">
        <f>ROUNDDOWN(VLOOKUP(B160,X1テーブル!B$4:E$45,3)*B160+VLOOKUP(B160,X1テーブル!B$4:E$45,4),0)</f>
        <v>654</v>
      </c>
    </row>
    <row r="161" spans="2:3" x14ac:dyDescent="0.15">
      <c r="B161" s="1">
        <f t="shared" si="2"/>
        <v>55800</v>
      </c>
      <c r="C161">
        <f>ROUNDDOWN(VLOOKUP(B161,X1テーブル!B$4:E$45,3)*B161+VLOOKUP(B161,X1テーブル!B$4:E$45,4),0)</f>
        <v>654</v>
      </c>
    </row>
    <row r="162" spans="2:3" x14ac:dyDescent="0.15">
      <c r="B162" s="1">
        <f t="shared" si="2"/>
        <v>55900</v>
      </c>
      <c r="C162">
        <f>ROUNDDOWN(VLOOKUP(B162,X1テーブル!B$4:E$45,3)*B162+VLOOKUP(B162,X1テーブル!B$4:E$45,4),0)</f>
        <v>654</v>
      </c>
    </row>
    <row r="163" spans="2:3" x14ac:dyDescent="0.15">
      <c r="B163" s="1">
        <f t="shared" si="2"/>
        <v>56000</v>
      </c>
      <c r="C163">
        <f>ROUNDDOWN(VLOOKUP(B163,X1テーブル!B$4:E$45,3)*B163+VLOOKUP(B163,X1テーブル!B$4:E$45,4),0)</f>
        <v>654</v>
      </c>
    </row>
    <row r="164" spans="2:3" x14ac:dyDescent="0.15">
      <c r="B164" s="1">
        <f t="shared" si="2"/>
        <v>56100</v>
      </c>
      <c r="C164">
        <f>ROUNDDOWN(VLOOKUP(B164,X1テーブル!B$4:E$45,3)*B164+VLOOKUP(B164,X1テーブル!B$4:E$45,4),0)</f>
        <v>654</v>
      </c>
    </row>
    <row r="165" spans="2:3" x14ac:dyDescent="0.15">
      <c r="B165" s="1">
        <f t="shared" si="2"/>
        <v>56200</v>
      </c>
      <c r="C165">
        <f>ROUNDDOWN(VLOOKUP(B165,X1テーブル!B$4:E$45,3)*B165+VLOOKUP(B165,X1テーブル!B$4:E$45,4),0)</f>
        <v>654</v>
      </c>
    </row>
    <row r="166" spans="2:3" x14ac:dyDescent="0.15">
      <c r="B166" s="1">
        <f t="shared" si="2"/>
        <v>56300</v>
      </c>
      <c r="C166">
        <f>ROUNDDOWN(VLOOKUP(B166,X1テーブル!B$4:E$45,3)*B166+VLOOKUP(B166,X1テーブル!B$4:E$45,4),0)</f>
        <v>655</v>
      </c>
    </row>
    <row r="167" spans="2:3" x14ac:dyDescent="0.15">
      <c r="B167" s="1">
        <f t="shared" si="2"/>
        <v>56400</v>
      </c>
      <c r="C167">
        <f>ROUNDDOWN(VLOOKUP(B167,X1テーブル!B$4:E$45,3)*B167+VLOOKUP(B167,X1テーブル!B$4:E$45,4),0)</f>
        <v>655</v>
      </c>
    </row>
    <row r="168" spans="2:3" x14ac:dyDescent="0.15">
      <c r="B168" s="1">
        <f t="shared" si="2"/>
        <v>56500</v>
      </c>
      <c r="C168">
        <f>ROUNDDOWN(VLOOKUP(B168,X1テーブル!B$4:E$45,3)*B168+VLOOKUP(B168,X1テーブル!B$4:E$45,4),0)</f>
        <v>655</v>
      </c>
    </row>
    <row r="169" spans="2:3" x14ac:dyDescent="0.15">
      <c r="B169" s="1">
        <f t="shared" si="2"/>
        <v>56600</v>
      </c>
      <c r="C169">
        <f>ROUNDDOWN(VLOOKUP(B169,X1テーブル!B$4:E$45,3)*B169+VLOOKUP(B169,X1テーブル!B$4:E$45,4),0)</f>
        <v>655</v>
      </c>
    </row>
    <row r="170" spans="2:3" x14ac:dyDescent="0.15">
      <c r="B170" s="1">
        <f t="shared" si="2"/>
        <v>56700</v>
      </c>
      <c r="C170">
        <f>ROUNDDOWN(VLOOKUP(B170,X1テーブル!B$4:E$45,3)*B170+VLOOKUP(B170,X1テーブル!B$4:E$45,4),0)</f>
        <v>655</v>
      </c>
    </row>
    <row r="171" spans="2:3" x14ac:dyDescent="0.15">
      <c r="B171" s="1">
        <f t="shared" si="2"/>
        <v>56800</v>
      </c>
      <c r="C171">
        <f>ROUNDDOWN(VLOOKUP(B171,X1テーブル!B$4:E$45,3)*B171+VLOOKUP(B171,X1テーブル!B$4:E$45,4),0)</f>
        <v>655</v>
      </c>
    </row>
    <row r="172" spans="2:3" x14ac:dyDescent="0.15">
      <c r="B172" s="1">
        <f t="shared" si="2"/>
        <v>56900</v>
      </c>
      <c r="C172">
        <f>ROUNDDOWN(VLOOKUP(B172,X1テーブル!B$4:E$45,3)*B172+VLOOKUP(B172,X1テーブル!B$4:E$45,4),0)</f>
        <v>656</v>
      </c>
    </row>
    <row r="173" spans="2:3" x14ac:dyDescent="0.15">
      <c r="B173" s="1">
        <f t="shared" si="2"/>
        <v>57000</v>
      </c>
      <c r="C173">
        <f>ROUNDDOWN(VLOOKUP(B173,X1テーブル!B$4:E$45,3)*B173+VLOOKUP(B173,X1テーブル!B$4:E$45,4),0)</f>
        <v>656</v>
      </c>
    </row>
    <row r="174" spans="2:3" x14ac:dyDescent="0.15">
      <c r="B174" s="1">
        <f t="shared" si="2"/>
        <v>57100</v>
      </c>
      <c r="C174">
        <f>ROUNDDOWN(VLOOKUP(B174,X1テーブル!B$4:E$45,3)*B174+VLOOKUP(B174,X1テーブル!B$4:E$45,4),0)</f>
        <v>656</v>
      </c>
    </row>
    <row r="175" spans="2:3" x14ac:dyDescent="0.15">
      <c r="B175" s="1">
        <f t="shared" si="2"/>
        <v>57200</v>
      </c>
      <c r="C175">
        <f>ROUNDDOWN(VLOOKUP(B175,X1テーブル!B$4:E$45,3)*B175+VLOOKUP(B175,X1テーブル!B$4:E$45,4),0)</f>
        <v>656</v>
      </c>
    </row>
    <row r="176" spans="2:3" x14ac:dyDescent="0.15">
      <c r="B176" s="1">
        <f t="shared" si="2"/>
        <v>57300</v>
      </c>
      <c r="C176">
        <f>ROUNDDOWN(VLOOKUP(B176,X1テーブル!B$4:E$45,3)*B176+VLOOKUP(B176,X1テーブル!B$4:E$45,4),0)</f>
        <v>656</v>
      </c>
    </row>
    <row r="177" spans="2:3" x14ac:dyDescent="0.15">
      <c r="B177" s="1">
        <f t="shared" si="2"/>
        <v>57400</v>
      </c>
      <c r="C177">
        <f>ROUNDDOWN(VLOOKUP(B177,X1テーブル!B$4:E$45,3)*B177+VLOOKUP(B177,X1テーブル!B$4:E$45,4),0)</f>
        <v>656</v>
      </c>
    </row>
    <row r="178" spans="2:3" x14ac:dyDescent="0.15">
      <c r="B178" s="1">
        <f t="shared" si="2"/>
        <v>57500</v>
      </c>
      <c r="C178">
        <f>ROUNDDOWN(VLOOKUP(B178,X1テーブル!B$4:E$45,3)*B178+VLOOKUP(B178,X1テーブル!B$4:E$45,4),0)</f>
        <v>657</v>
      </c>
    </row>
    <row r="179" spans="2:3" x14ac:dyDescent="0.15">
      <c r="B179" s="1">
        <f t="shared" si="2"/>
        <v>57600</v>
      </c>
      <c r="C179">
        <f>ROUNDDOWN(VLOOKUP(B179,X1テーブル!B$4:E$45,3)*B179+VLOOKUP(B179,X1テーブル!B$4:E$45,4),0)</f>
        <v>657</v>
      </c>
    </row>
    <row r="180" spans="2:3" x14ac:dyDescent="0.15">
      <c r="B180" s="1">
        <f t="shared" si="2"/>
        <v>57700</v>
      </c>
      <c r="C180">
        <f>ROUNDDOWN(VLOOKUP(B180,X1テーブル!B$4:E$45,3)*B180+VLOOKUP(B180,X1テーブル!B$4:E$45,4),0)</f>
        <v>657</v>
      </c>
    </row>
    <row r="181" spans="2:3" x14ac:dyDescent="0.15">
      <c r="B181" s="1">
        <f t="shared" si="2"/>
        <v>57800</v>
      </c>
      <c r="C181">
        <f>ROUNDDOWN(VLOOKUP(B181,X1テーブル!B$4:E$45,3)*B181+VLOOKUP(B181,X1テーブル!B$4:E$45,4),0)</f>
        <v>657</v>
      </c>
    </row>
    <row r="182" spans="2:3" x14ac:dyDescent="0.15">
      <c r="B182" s="1">
        <f t="shared" si="2"/>
        <v>57900</v>
      </c>
      <c r="C182">
        <f>ROUNDDOWN(VLOOKUP(B182,X1テーブル!B$4:E$45,3)*B182+VLOOKUP(B182,X1テーブル!B$4:E$45,4),0)</f>
        <v>657</v>
      </c>
    </row>
    <row r="183" spans="2:3" x14ac:dyDescent="0.15">
      <c r="B183" s="1">
        <f t="shared" si="2"/>
        <v>58000</v>
      </c>
      <c r="C183">
        <f>ROUNDDOWN(VLOOKUP(B183,X1テーブル!B$4:E$45,3)*B183+VLOOKUP(B183,X1テーブル!B$4:E$45,4),0)</f>
        <v>657</v>
      </c>
    </row>
    <row r="184" spans="2:3" x14ac:dyDescent="0.15">
      <c r="B184" s="1">
        <f t="shared" si="2"/>
        <v>58100</v>
      </c>
      <c r="C184">
        <f>ROUNDDOWN(VLOOKUP(B184,X1テーブル!B$4:E$45,3)*B184+VLOOKUP(B184,X1テーブル!B$4:E$45,4),0)</f>
        <v>657</v>
      </c>
    </row>
    <row r="185" spans="2:3" x14ac:dyDescent="0.15">
      <c r="B185" s="1">
        <f t="shared" si="2"/>
        <v>58200</v>
      </c>
      <c r="C185">
        <f>ROUNDDOWN(VLOOKUP(B185,X1テーブル!B$4:E$45,3)*B185+VLOOKUP(B185,X1テーブル!B$4:E$45,4),0)</f>
        <v>658</v>
      </c>
    </row>
    <row r="186" spans="2:3" x14ac:dyDescent="0.15">
      <c r="B186" s="1">
        <f t="shared" si="2"/>
        <v>58300</v>
      </c>
      <c r="C186">
        <f>ROUNDDOWN(VLOOKUP(B186,X1テーブル!B$4:E$45,3)*B186+VLOOKUP(B186,X1テーブル!B$4:E$45,4),0)</f>
        <v>658</v>
      </c>
    </row>
    <row r="187" spans="2:3" x14ac:dyDescent="0.15">
      <c r="B187" s="1">
        <f t="shared" si="2"/>
        <v>58400</v>
      </c>
      <c r="C187">
        <f>ROUNDDOWN(VLOOKUP(B187,X1テーブル!B$4:E$45,3)*B187+VLOOKUP(B187,X1テーブル!B$4:E$45,4),0)</f>
        <v>658</v>
      </c>
    </row>
    <row r="188" spans="2:3" x14ac:dyDescent="0.15">
      <c r="B188" s="1">
        <f t="shared" si="2"/>
        <v>58500</v>
      </c>
      <c r="C188">
        <f>ROUNDDOWN(VLOOKUP(B188,X1テーブル!B$4:E$45,3)*B188+VLOOKUP(B188,X1テーブル!B$4:E$45,4),0)</f>
        <v>658</v>
      </c>
    </row>
    <row r="189" spans="2:3" x14ac:dyDescent="0.15">
      <c r="B189" s="1">
        <f t="shared" si="2"/>
        <v>58600</v>
      </c>
      <c r="C189">
        <f>ROUNDDOWN(VLOOKUP(B189,X1テーブル!B$4:E$45,3)*B189+VLOOKUP(B189,X1テーブル!B$4:E$45,4),0)</f>
        <v>658</v>
      </c>
    </row>
    <row r="190" spans="2:3" x14ac:dyDescent="0.15">
      <c r="B190" s="1">
        <f t="shared" si="2"/>
        <v>58700</v>
      </c>
      <c r="C190">
        <f>ROUNDDOWN(VLOOKUP(B190,X1テーブル!B$4:E$45,3)*B190+VLOOKUP(B190,X1テーブル!B$4:E$45,4),0)</f>
        <v>658</v>
      </c>
    </row>
    <row r="191" spans="2:3" x14ac:dyDescent="0.15">
      <c r="B191" s="1">
        <f t="shared" si="2"/>
        <v>58800</v>
      </c>
      <c r="C191">
        <f>ROUNDDOWN(VLOOKUP(B191,X1テーブル!B$4:E$45,3)*B191+VLOOKUP(B191,X1テーブル!B$4:E$45,4),0)</f>
        <v>659</v>
      </c>
    </row>
    <row r="192" spans="2:3" x14ac:dyDescent="0.15">
      <c r="B192" s="1">
        <f t="shared" si="2"/>
        <v>58900</v>
      </c>
      <c r="C192">
        <f>ROUNDDOWN(VLOOKUP(B192,X1テーブル!B$4:E$45,3)*B192+VLOOKUP(B192,X1テーブル!B$4:E$45,4),0)</f>
        <v>659</v>
      </c>
    </row>
    <row r="193" spans="2:3" x14ac:dyDescent="0.15">
      <c r="B193" s="1">
        <f t="shared" si="2"/>
        <v>59000</v>
      </c>
      <c r="C193">
        <f>ROUNDDOWN(VLOOKUP(B193,X1テーブル!B$4:E$45,3)*B193+VLOOKUP(B193,X1テーブル!B$4:E$45,4),0)</f>
        <v>659</v>
      </c>
    </row>
    <row r="194" spans="2:3" x14ac:dyDescent="0.15">
      <c r="B194" s="1">
        <f t="shared" si="2"/>
        <v>59100</v>
      </c>
      <c r="C194">
        <f>ROUNDDOWN(VLOOKUP(B194,X1テーブル!B$4:E$45,3)*B194+VLOOKUP(B194,X1テーブル!B$4:E$45,4),0)</f>
        <v>659</v>
      </c>
    </row>
    <row r="195" spans="2:3" x14ac:dyDescent="0.15">
      <c r="B195" s="1">
        <f t="shared" si="2"/>
        <v>59200</v>
      </c>
      <c r="C195">
        <f>ROUNDDOWN(VLOOKUP(B195,X1テーブル!B$4:E$45,3)*B195+VLOOKUP(B195,X1テーブル!B$4:E$45,4),0)</f>
        <v>659</v>
      </c>
    </row>
    <row r="196" spans="2:3" x14ac:dyDescent="0.15">
      <c r="B196" s="1">
        <f t="shared" si="2"/>
        <v>59300</v>
      </c>
      <c r="C196">
        <f>ROUNDDOWN(VLOOKUP(B196,X1テーブル!B$4:E$45,3)*B196+VLOOKUP(B196,X1テーブル!B$4:E$45,4),0)</f>
        <v>659</v>
      </c>
    </row>
    <row r="197" spans="2:3" x14ac:dyDescent="0.15">
      <c r="B197" s="1">
        <f t="shared" ref="B197:B260" si="3">+B196+100</f>
        <v>59400</v>
      </c>
      <c r="C197">
        <f>ROUNDDOWN(VLOOKUP(B197,X1テーブル!B$4:E$45,3)*B197+VLOOKUP(B197,X1テーブル!B$4:E$45,4),0)</f>
        <v>660</v>
      </c>
    </row>
    <row r="198" spans="2:3" x14ac:dyDescent="0.15">
      <c r="B198" s="1">
        <f t="shared" si="3"/>
        <v>59500</v>
      </c>
      <c r="C198">
        <f>ROUNDDOWN(VLOOKUP(B198,X1テーブル!B$4:E$45,3)*B198+VLOOKUP(B198,X1テーブル!B$4:E$45,4),0)</f>
        <v>660</v>
      </c>
    </row>
    <row r="199" spans="2:3" x14ac:dyDescent="0.15">
      <c r="B199" s="1">
        <f t="shared" si="3"/>
        <v>59600</v>
      </c>
      <c r="C199">
        <f>ROUNDDOWN(VLOOKUP(B199,X1テーブル!B$4:E$45,3)*B199+VLOOKUP(B199,X1テーブル!B$4:E$45,4),0)</f>
        <v>660</v>
      </c>
    </row>
    <row r="200" spans="2:3" x14ac:dyDescent="0.15">
      <c r="B200" s="1">
        <f t="shared" si="3"/>
        <v>59700</v>
      </c>
      <c r="C200">
        <f>ROUNDDOWN(VLOOKUP(B200,X1テーブル!B$4:E$45,3)*B200+VLOOKUP(B200,X1テーブル!B$4:E$45,4),0)</f>
        <v>660</v>
      </c>
    </row>
    <row r="201" spans="2:3" x14ac:dyDescent="0.15">
      <c r="B201" s="1">
        <f t="shared" si="3"/>
        <v>59800</v>
      </c>
      <c r="C201">
        <f>ROUNDDOWN(VLOOKUP(B201,X1テーブル!B$4:E$45,3)*B201+VLOOKUP(B201,X1テーブル!B$4:E$45,4),0)</f>
        <v>660</v>
      </c>
    </row>
    <row r="202" spans="2:3" x14ac:dyDescent="0.15">
      <c r="B202" s="1">
        <f t="shared" si="3"/>
        <v>59900</v>
      </c>
      <c r="C202">
        <f>ROUNDDOWN(VLOOKUP(B202,X1テーブル!B$4:E$45,3)*B202+VLOOKUP(B202,X1テーブル!B$4:E$45,4),0)</f>
        <v>660</v>
      </c>
    </row>
    <row r="203" spans="2:3" x14ac:dyDescent="0.15">
      <c r="B203" s="1">
        <f t="shared" si="3"/>
        <v>60000</v>
      </c>
      <c r="C203">
        <f>ROUNDDOWN(VLOOKUP(B203,X1テーブル!B$4:E$45,3)*B203+VLOOKUP(B203,X1テーブル!B$4:E$45,4),0)</f>
        <v>661</v>
      </c>
    </row>
    <row r="204" spans="2:3" x14ac:dyDescent="0.15">
      <c r="B204" s="1">
        <f t="shared" si="3"/>
        <v>60100</v>
      </c>
      <c r="C204">
        <f>ROUNDDOWN(VLOOKUP(B204,X1テーブル!B$4:E$45,3)*B204+VLOOKUP(B204,X1テーブル!B$4:E$45,4),0)</f>
        <v>661</v>
      </c>
    </row>
    <row r="205" spans="2:3" x14ac:dyDescent="0.15">
      <c r="B205" s="1">
        <f t="shared" si="3"/>
        <v>60200</v>
      </c>
      <c r="C205">
        <f>ROUNDDOWN(VLOOKUP(B205,X1テーブル!B$4:E$45,3)*B205+VLOOKUP(B205,X1テーブル!B$4:E$45,4),0)</f>
        <v>661</v>
      </c>
    </row>
    <row r="206" spans="2:3" x14ac:dyDescent="0.15">
      <c r="B206" s="1">
        <f t="shared" si="3"/>
        <v>60300</v>
      </c>
      <c r="C206">
        <f>ROUNDDOWN(VLOOKUP(B206,X1テーブル!B$4:E$45,3)*B206+VLOOKUP(B206,X1テーブル!B$4:E$45,4),0)</f>
        <v>661</v>
      </c>
    </row>
    <row r="207" spans="2:3" x14ac:dyDescent="0.15">
      <c r="B207" s="1">
        <f t="shared" si="3"/>
        <v>60400</v>
      </c>
      <c r="C207">
        <f>ROUNDDOWN(VLOOKUP(B207,X1テーブル!B$4:E$45,3)*B207+VLOOKUP(B207,X1テーブル!B$4:E$45,4),0)</f>
        <v>661</v>
      </c>
    </row>
    <row r="208" spans="2:3" x14ac:dyDescent="0.15">
      <c r="B208" s="1">
        <f t="shared" si="3"/>
        <v>60500</v>
      </c>
      <c r="C208">
        <f>ROUNDDOWN(VLOOKUP(B208,X1テーブル!B$4:E$45,3)*B208+VLOOKUP(B208,X1テーブル!B$4:E$45,4),0)</f>
        <v>661</v>
      </c>
    </row>
    <row r="209" spans="2:3" x14ac:dyDescent="0.15">
      <c r="B209" s="1">
        <f t="shared" si="3"/>
        <v>60600</v>
      </c>
      <c r="C209">
        <f>ROUNDDOWN(VLOOKUP(B209,X1テーブル!B$4:E$45,3)*B209+VLOOKUP(B209,X1テーブル!B$4:E$45,4),0)</f>
        <v>661</v>
      </c>
    </row>
    <row r="210" spans="2:3" x14ac:dyDescent="0.15">
      <c r="B210" s="1">
        <f t="shared" si="3"/>
        <v>60700</v>
      </c>
      <c r="C210">
        <f>ROUNDDOWN(VLOOKUP(B210,X1テーブル!B$4:E$45,3)*B210+VLOOKUP(B210,X1テーブル!B$4:E$45,4),0)</f>
        <v>661</v>
      </c>
    </row>
    <row r="211" spans="2:3" x14ac:dyDescent="0.15">
      <c r="B211" s="1">
        <f t="shared" si="3"/>
        <v>60800</v>
      </c>
      <c r="C211">
        <f>ROUNDDOWN(VLOOKUP(B211,X1テーブル!B$4:E$45,3)*B211+VLOOKUP(B211,X1テーブル!B$4:E$45,4),0)</f>
        <v>662</v>
      </c>
    </row>
    <row r="212" spans="2:3" x14ac:dyDescent="0.15">
      <c r="B212" s="1">
        <f t="shared" si="3"/>
        <v>60900</v>
      </c>
      <c r="C212">
        <f>ROUNDDOWN(VLOOKUP(B212,X1テーブル!B$4:E$45,3)*B212+VLOOKUP(B212,X1テーブル!B$4:E$45,4),0)</f>
        <v>662</v>
      </c>
    </row>
    <row r="213" spans="2:3" x14ac:dyDescent="0.15">
      <c r="B213" s="1">
        <f t="shared" si="3"/>
        <v>61000</v>
      </c>
      <c r="C213">
        <f>ROUNDDOWN(VLOOKUP(B213,X1テーブル!B$4:E$45,3)*B213+VLOOKUP(B213,X1テーブル!B$4:E$45,4),0)</f>
        <v>662</v>
      </c>
    </row>
    <row r="214" spans="2:3" x14ac:dyDescent="0.15">
      <c r="B214" s="1">
        <f t="shared" si="3"/>
        <v>61100</v>
      </c>
      <c r="C214">
        <f>ROUNDDOWN(VLOOKUP(B214,X1テーブル!B$4:E$45,3)*B214+VLOOKUP(B214,X1テーブル!B$4:E$45,4),0)</f>
        <v>662</v>
      </c>
    </row>
    <row r="215" spans="2:3" x14ac:dyDescent="0.15">
      <c r="B215" s="1">
        <f t="shared" si="3"/>
        <v>61200</v>
      </c>
      <c r="C215">
        <f>ROUNDDOWN(VLOOKUP(B215,X1テーブル!B$4:E$45,3)*B215+VLOOKUP(B215,X1テーブル!B$4:E$45,4),0)</f>
        <v>662</v>
      </c>
    </row>
    <row r="216" spans="2:3" x14ac:dyDescent="0.15">
      <c r="B216" s="1">
        <f t="shared" si="3"/>
        <v>61300</v>
      </c>
      <c r="C216">
        <f>ROUNDDOWN(VLOOKUP(B216,X1テーブル!B$4:E$45,3)*B216+VLOOKUP(B216,X1テーブル!B$4:E$45,4),0)</f>
        <v>662</v>
      </c>
    </row>
    <row r="217" spans="2:3" x14ac:dyDescent="0.15">
      <c r="B217" s="1">
        <f t="shared" si="3"/>
        <v>61400</v>
      </c>
      <c r="C217">
        <f>ROUNDDOWN(VLOOKUP(B217,X1テーブル!B$4:E$45,3)*B217+VLOOKUP(B217,X1テーブル!B$4:E$45,4),0)</f>
        <v>662</v>
      </c>
    </row>
    <row r="218" spans="2:3" x14ac:dyDescent="0.15">
      <c r="B218" s="1">
        <f t="shared" si="3"/>
        <v>61500</v>
      </c>
      <c r="C218">
        <f>ROUNDDOWN(VLOOKUP(B218,X1テーブル!B$4:E$45,3)*B218+VLOOKUP(B218,X1テーブル!B$4:E$45,4),0)</f>
        <v>663</v>
      </c>
    </row>
    <row r="219" spans="2:3" x14ac:dyDescent="0.15">
      <c r="B219" s="1">
        <f t="shared" si="3"/>
        <v>61600</v>
      </c>
      <c r="C219">
        <f>ROUNDDOWN(VLOOKUP(B219,X1テーブル!B$4:E$45,3)*B219+VLOOKUP(B219,X1テーブル!B$4:E$45,4),0)</f>
        <v>663</v>
      </c>
    </row>
    <row r="220" spans="2:3" x14ac:dyDescent="0.15">
      <c r="B220" s="1">
        <f t="shared" si="3"/>
        <v>61700</v>
      </c>
      <c r="C220">
        <f>ROUNDDOWN(VLOOKUP(B220,X1テーブル!B$4:E$45,3)*B220+VLOOKUP(B220,X1テーブル!B$4:E$45,4),0)</f>
        <v>663</v>
      </c>
    </row>
    <row r="221" spans="2:3" x14ac:dyDescent="0.15">
      <c r="B221" s="1">
        <f t="shared" si="3"/>
        <v>61800</v>
      </c>
      <c r="C221">
        <f>ROUNDDOWN(VLOOKUP(B221,X1テーブル!B$4:E$45,3)*B221+VLOOKUP(B221,X1テーブル!B$4:E$45,4),0)</f>
        <v>663</v>
      </c>
    </row>
    <row r="222" spans="2:3" x14ac:dyDescent="0.15">
      <c r="B222" s="1">
        <f t="shared" si="3"/>
        <v>61900</v>
      </c>
      <c r="C222">
        <f>ROUNDDOWN(VLOOKUP(B222,X1テーブル!B$4:E$45,3)*B222+VLOOKUP(B222,X1テーブル!B$4:E$45,4),0)</f>
        <v>663</v>
      </c>
    </row>
    <row r="223" spans="2:3" x14ac:dyDescent="0.15">
      <c r="B223" s="1">
        <f t="shared" si="3"/>
        <v>62000</v>
      </c>
      <c r="C223">
        <f>ROUNDDOWN(VLOOKUP(B223,X1テーブル!B$4:E$45,3)*B223+VLOOKUP(B223,X1テーブル!B$4:E$45,4),0)</f>
        <v>663</v>
      </c>
    </row>
    <row r="224" spans="2:3" x14ac:dyDescent="0.15">
      <c r="B224" s="1">
        <f t="shared" si="3"/>
        <v>62100</v>
      </c>
      <c r="C224">
        <f>ROUNDDOWN(VLOOKUP(B224,X1テーブル!B$4:E$45,3)*B224+VLOOKUP(B224,X1テーブル!B$4:E$45,4),0)</f>
        <v>663</v>
      </c>
    </row>
    <row r="225" spans="2:3" x14ac:dyDescent="0.15">
      <c r="B225" s="1">
        <f t="shared" si="3"/>
        <v>62200</v>
      </c>
      <c r="C225">
        <f>ROUNDDOWN(VLOOKUP(B225,X1テーブル!B$4:E$45,3)*B225+VLOOKUP(B225,X1テーブル!B$4:E$45,4),0)</f>
        <v>664</v>
      </c>
    </row>
    <row r="226" spans="2:3" x14ac:dyDescent="0.15">
      <c r="B226" s="1">
        <f t="shared" si="3"/>
        <v>62300</v>
      </c>
      <c r="C226">
        <f>ROUNDDOWN(VLOOKUP(B226,X1テーブル!B$4:E$45,3)*B226+VLOOKUP(B226,X1テーブル!B$4:E$45,4),0)</f>
        <v>664</v>
      </c>
    </row>
    <row r="227" spans="2:3" x14ac:dyDescent="0.15">
      <c r="B227" s="1">
        <f t="shared" si="3"/>
        <v>62400</v>
      </c>
      <c r="C227">
        <f>ROUNDDOWN(VLOOKUP(B227,X1テーブル!B$4:E$45,3)*B227+VLOOKUP(B227,X1テーブル!B$4:E$45,4),0)</f>
        <v>664</v>
      </c>
    </row>
    <row r="228" spans="2:3" x14ac:dyDescent="0.15">
      <c r="B228" s="1">
        <f t="shared" si="3"/>
        <v>62500</v>
      </c>
      <c r="C228">
        <f>ROUNDDOWN(VLOOKUP(B228,X1テーブル!B$4:E$45,3)*B228+VLOOKUP(B228,X1テーブル!B$4:E$45,4),0)</f>
        <v>664</v>
      </c>
    </row>
    <row r="229" spans="2:3" x14ac:dyDescent="0.15">
      <c r="B229" s="1">
        <f t="shared" si="3"/>
        <v>62600</v>
      </c>
      <c r="C229">
        <f>ROUNDDOWN(VLOOKUP(B229,X1テーブル!B$4:E$45,3)*B229+VLOOKUP(B229,X1テーブル!B$4:E$45,4),0)</f>
        <v>664</v>
      </c>
    </row>
    <row r="230" spans="2:3" x14ac:dyDescent="0.15">
      <c r="B230" s="1">
        <f t="shared" si="3"/>
        <v>62700</v>
      </c>
      <c r="C230">
        <f>ROUNDDOWN(VLOOKUP(B230,X1テーブル!B$4:E$45,3)*B230+VLOOKUP(B230,X1テーブル!B$4:E$45,4),0)</f>
        <v>664</v>
      </c>
    </row>
    <row r="231" spans="2:3" x14ac:dyDescent="0.15">
      <c r="B231" s="1">
        <f t="shared" si="3"/>
        <v>62800</v>
      </c>
      <c r="C231">
        <f>ROUNDDOWN(VLOOKUP(B231,X1テーブル!B$4:E$45,3)*B231+VLOOKUP(B231,X1テーブル!B$4:E$45,4),0)</f>
        <v>664</v>
      </c>
    </row>
    <row r="232" spans="2:3" x14ac:dyDescent="0.15">
      <c r="B232" s="1">
        <f t="shared" si="3"/>
        <v>62900</v>
      </c>
      <c r="C232">
        <f>ROUNDDOWN(VLOOKUP(B232,X1テーブル!B$4:E$45,3)*B232+VLOOKUP(B232,X1テーブル!B$4:E$45,4),0)</f>
        <v>665</v>
      </c>
    </row>
    <row r="233" spans="2:3" x14ac:dyDescent="0.15">
      <c r="B233" s="1">
        <f t="shared" si="3"/>
        <v>63000</v>
      </c>
      <c r="C233">
        <f>ROUNDDOWN(VLOOKUP(B233,X1テーブル!B$4:E$45,3)*B233+VLOOKUP(B233,X1テーブル!B$4:E$45,4),0)</f>
        <v>665</v>
      </c>
    </row>
    <row r="234" spans="2:3" x14ac:dyDescent="0.15">
      <c r="B234" s="1">
        <f t="shared" si="3"/>
        <v>63100</v>
      </c>
      <c r="C234">
        <f>ROUNDDOWN(VLOOKUP(B234,X1テーブル!B$4:E$45,3)*B234+VLOOKUP(B234,X1テーブル!B$4:E$45,4),0)</f>
        <v>665</v>
      </c>
    </row>
    <row r="235" spans="2:3" x14ac:dyDescent="0.15">
      <c r="B235" s="1">
        <f t="shared" si="3"/>
        <v>63200</v>
      </c>
      <c r="C235">
        <f>ROUNDDOWN(VLOOKUP(B235,X1テーブル!B$4:E$45,3)*B235+VLOOKUP(B235,X1テーブル!B$4:E$45,4),0)</f>
        <v>665</v>
      </c>
    </row>
    <row r="236" spans="2:3" x14ac:dyDescent="0.15">
      <c r="B236" s="1">
        <f t="shared" si="3"/>
        <v>63300</v>
      </c>
      <c r="C236">
        <f>ROUNDDOWN(VLOOKUP(B236,X1テーブル!B$4:E$45,3)*B236+VLOOKUP(B236,X1テーブル!B$4:E$45,4),0)</f>
        <v>665</v>
      </c>
    </row>
    <row r="237" spans="2:3" x14ac:dyDescent="0.15">
      <c r="B237" s="1">
        <f t="shared" si="3"/>
        <v>63400</v>
      </c>
      <c r="C237">
        <f>ROUNDDOWN(VLOOKUP(B237,X1テーブル!B$4:E$45,3)*B237+VLOOKUP(B237,X1テーブル!B$4:E$45,4),0)</f>
        <v>665</v>
      </c>
    </row>
    <row r="238" spans="2:3" x14ac:dyDescent="0.15">
      <c r="B238" s="1">
        <f t="shared" si="3"/>
        <v>63500</v>
      </c>
      <c r="C238">
        <f>ROUNDDOWN(VLOOKUP(B238,X1テーブル!B$4:E$45,3)*B238+VLOOKUP(B238,X1テーブル!B$4:E$45,4),0)</f>
        <v>665</v>
      </c>
    </row>
    <row r="239" spans="2:3" x14ac:dyDescent="0.15">
      <c r="B239" s="1">
        <f t="shared" si="3"/>
        <v>63600</v>
      </c>
      <c r="C239">
        <f>ROUNDDOWN(VLOOKUP(B239,X1テーブル!B$4:E$45,3)*B239+VLOOKUP(B239,X1テーブル!B$4:E$45,4),0)</f>
        <v>666</v>
      </c>
    </row>
    <row r="240" spans="2:3" x14ac:dyDescent="0.15">
      <c r="B240" s="1">
        <f t="shared" si="3"/>
        <v>63700</v>
      </c>
      <c r="C240">
        <f>ROUNDDOWN(VLOOKUP(B240,X1テーブル!B$4:E$45,3)*B240+VLOOKUP(B240,X1テーブル!B$4:E$45,4),0)</f>
        <v>666</v>
      </c>
    </row>
    <row r="241" spans="2:3" x14ac:dyDescent="0.15">
      <c r="B241" s="1">
        <f t="shared" si="3"/>
        <v>63800</v>
      </c>
      <c r="C241">
        <f>ROUNDDOWN(VLOOKUP(B241,X1テーブル!B$4:E$45,3)*B241+VLOOKUP(B241,X1テーブル!B$4:E$45,4),0)</f>
        <v>666</v>
      </c>
    </row>
    <row r="242" spans="2:3" x14ac:dyDescent="0.15">
      <c r="B242" s="1">
        <f t="shared" si="3"/>
        <v>63900</v>
      </c>
      <c r="C242">
        <f>ROUNDDOWN(VLOOKUP(B242,X1テーブル!B$4:E$45,3)*B242+VLOOKUP(B242,X1テーブル!B$4:E$45,4),0)</f>
        <v>666</v>
      </c>
    </row>
    <row r="243" spans="2:3" x14ac:dyDescent="0.15">
      <c r="B243" s="1">
        <f t="shared" si="3"/>
        <v>64000</v>
      </c>
      <c r="C243">
        <f>ROUNDDOWN(VLOOKUP(B243,X1テーブル!B$4:E$45,3)*B243+VLOOKUP(B243,X1テーブル!B$4:E$45,4),0)</f>
        <v>666</v>
      </c>
    </row>
    <row r="244" spans="2:3" x14ac:dyDescent="0.15">
      <c r="B244" s="1">
        <f t="shared" si="3"/>
        <v>64100</v>
      </c>
      <c r="C244">
        <f>ROUNDDOWN(VLOOKUP(B244,X1テーブル!B$4:E$45,3)*B244+VLOOKUP(B244,X1テーブル!B$4:E$45,4),0)</f>
        <v>666</v>
      </c>
    </row>
    <row r="245" spans="2:3" x14ac:dyDescent="0.15">
      <c r="B245" s="1">
        <f t="shared" si="3"/>
        <v>64200</v>
      </c>
      <c r="C245">
        <f>ROUNDDOWN(VLOOKUP(B245,X1テーブル!B$4:E$45,3)*B245+VLOOKUP(B245,X1テーブル!B$4:E$45,4),0)</f>
        <v>666</v>
      </c>
    </row>
    <row r="246" spans="2:3" x14ac:dyDescent="0.15">
      <c r="B246" s="1">
        <f t="shared" si="3"/>
        <v>64300</v>
      </c>
      <c r="C246">
        <f>ROUNDDOWN(VLOOKUP(B246,X1テーブル!B$4:E$45,3)*B246+VLOOKUP(B246,X1テーブル!B$4:E$45,4),0)</f>
        <v>667</v>
      </c>
    </row>
    <row r="247" spans="2:3" x14ac:dyDescent="0.15">
      <c r="B247" s="1">
        <f t="shared" si="3"/>
        <v>64400</v>
      </c>
      <c r="C247">
        <f>ROUNDDOWN(VLOOKUP(B247,X1テーブル!B$4:E$45,3)*B247+VLOOKUP(B247,X1テーブル!B$4:E$45,4),0)</f>
        <v>667</v>
      </c>
    </row>
    <row r="248" spans="2:3" x14ac:dyDescent="0.15">
      <c r="B248" s="1">
        <f t="shared" si="3"/>
        <v>64500</v>
      </c>
      <c r="C248">
        <f>ROUNDDOWN(VLOOKUP(B248,X1テーブル!B$4:E$45,3)*B248+VLOOKUP(B248,X1テーブル!B$4:E$45,4),0)</f>
        <v>667</v>
      </c>
    </row>
    <row r="249" spans="2:3" x14ac:dyDescent="0.15">
      <c r="B249" s="1">
        <f t="shared" si="3"/>
        <v>64600</v>
      </c>
      <c r="C249">
        <f>ROUNDDOWN(VLOOKUP(B249,X1テーブル!B$4:E$45,3)*B249+VLOOKUP(B249,X1テーブル!B$4:E$45,4),0)</f>
        <v>667</v>
      </c>
    </row>
    <row r="250" spans="2:3" x14ac:dyDescent="0.15">
      <c r="B250" s="1">
        <f t="shared" si="3"/>
        <v>64700</v>
      </c>
      <c r="C250">
        <f>ROUNDDOWN(VLOOKUP(B250,X1テーブル!B$4:E$45,3)*B250+VLOOKUP(B250,X1テーブル!B$4:E$45,4),0)</f>
        <v>667</v>
      </c>
    </row>
    <row r="251" spans="2:3" x14ac:dyDescent="0.15">
      <c r="B251" s="1">
        <f t="shared" si="3"/>
        <v>64800</v>
      </c>
      <c r="C251">
        <f>ROUNDDOWN(VLOOKUP(B251,X1テーブル!B$4:E$45,3)*B251+VLOOKUP(B251,X1テーブル!B$4:E$45,4),0)</f>
        <v>667</v>
      </c>
    </row>
    <row r="252" spans="2:3" x14ac:dyDescent="0.15">
      <c r="B252" s="1">
        <f t="shared" si="3"/>
        <v>64900</v>
      </c>
      <c r="C252">
        <f>ROUNDDOWN(VLOOKUP(B252,X1テーブル!B$4:E$45,3)*B252+VLOOKUP(B252,X1テーブル!B$4:E$45,4),0)</f>
        <v>667</v>
      </c>
    </row>
    <row r="253" spans="2:3" x14ac:dyDescent="0.15">
      <c r="B253" s="1">
        <f t="shared" si="3"/>
        <v>65000</v>
      </c>
      <c r="C253">
        <f>ROUNDDOWN(VLOOKUP(B253,X1テーブル!B$4:E$45,3)*B253+VLOOKUP(B253,X1テーブル!B$4:E$45,4),0)</f>
        <v>668</v>
      </c>
    </row>
    <row r="254" spans="2:3" x14ac:dyDescent="0.15">
      <c r="B254" s="1">
        <f t="shared" si="3"/>
        <v>65100</v>
      </c>
      <c r="C254">
        <f>ROUNDDOWN(VLOOKUP(B254,X1テーブル!B$4:E$45,3)*B254+VLOOKUP(B254,X1テーブル!B$4:E$45,4),0)</f>
        <v>668</v>
      </c>
    </row>
    <row r="255" spans="2:3" x14ac:dyDescent="0.15">
      <c r="B255" s="1">
        <f t="shared" si="3"/>
        <v>65200</v>
      </c>
      <c r="C255">
        <f>ROUNDDOWN(VLOOKUP(B255,X1テーブル!B$4:E$45,3)*B255+VLOOKUP(B255,X1テーブル!B$4:E$45,4),0)</f>
        <v>668</v>
      </c>
    </row>
    <row r="256" spans="2:3" x14ac:dyDescent="0.15">
      <c r="B256" s="1">
        <f t="shared" si="3"/>
        <v>65300</v>
      </c>
      <c r="C256">
        <f>ROUNDDOWN(VLOOKUP(B256,X1テーブル!B$4:E$45,3)*B256+VLOOKUP(B256,X1テーブル!B$4:E$45,4),0)</f>
        <v>668</v>
      </c>
    </row>
    <row r="257" spans="2:3" x14ac:dyDescent="0.15">
      <c r="B257" s="1">
        <f t="shared" si="3"/>
        <v>65400</v>
      </c>
      <c r="C257">
        <f>ROUNDDOWN(VLOOKUP(B257,X1テーブル!B$4:E$45,3)*B257+VLOOKUP(B257,X1テーブル!B$4:E$45,4),0)</f>
        <v>668</v>
      </c>
    </row>
    <row r="258" spans="2:3" x14ac:dyDescent="0.15">
      <c r="B258" s="1">
        <f t="shared" si="3"/>
        <v>65500</v>
      </c>
      <c r="C258">
        <f>ROUNDDOWN(VLOOKUP(B258,X1テーブル!B$4:E$45,3)*B258+VLOOKUP(B258,X1テーブル!B$4:E$45,4),0)</f>
        <v>668</v>
      </c>
    </row>
    <row r="259" spans="2:3" x14ac:dyDescent="0.15">
      <c r="B259" s="1">
        <f t="shared" si="3"/>
        <v>65600</v>
      </c>
      <c r="C259">
        <f>ROUNDDOWN(VLOOKUP(B259,X1テーブル!B$4:E$45,3)*B259+VLOOKUP(B259,X1テーブル!B$4:E$45,4),0)</f>
        <v>668</v>
      </c>
    </row>
    <row r="260" spans="2:3" x14ac:dyDescent="0.15">
      <c r="B260" s="1">
        <f t="shared" si="3"/>
        <v>65700</v>
      </c>
      <c r="C260">
        <f>ROUNDDOWN(VLOOKUP(B260,X1テーブル!B$4:E$45,3)*B260+VLOOKUP(B260,X1テーブル!B$4:E$45,4),0)</f>
        <v>668</v>
      </c>
    </row>
    <row r="261" spans="2:3" x14ac:dyDescent="0.15">
      <c r="B261" s="1">
        <f t="shared" ref="B261:B283" si="4">+B260+100</f>
        <v>65800</v>
      </c>
      <c r="C261">
        <f>ROUNDDOWN(VLOOKUP(B261,X1テーブル!B$4:E$45,3)*B261+VLOOKUP(B261,X1テーブル!B$4:E$45,4),0)</f>
        <v>669</v>
      </c>
    </row>
    <row r="262" spans="2:3" x14ac:dyDescent="0.15">
      <c r="B262" s="1">
        <f t="shared" si="4"/>
        <v>65900</v>
      </c>
      <c r="C262">
        <f>ROUNDDOWN(VLOOKUP(B262,X1テーブル!B$4:E$45,3)*B262+VLOOKUP(B262,X1テーブル!B$4:E$45,4),0)</f>
        <v>669</v>
      </c>
    </row>
    <row r="263" spans="2:3" x14ac:dyDescent="0.15">
      <c r="B263" s="1">
        <f t="shared" si="4"/>
        <v>66000</v>
      </c>
      <c r="C263">
        <f>ROUNDDOWN(VLOOKUP(B263,X1テーブル!B$4:E$45,3)*B263+VLOOKUP(B263,X1テーブル!B$4:E$45,4),0)</f>
        <v>669</v>
      </c>
    </row>
    <row r="264" spans="2:3" x14ac:dyDescent="0.15">
      <c r="B264" s="1">
        <f t="shared" si="4"/>
        <v>66100</v>
      </c>
      <c r="C264">
        <f>ROUNDDOWN(VLOOKUP(B264,X1テーブル!B$4:E$45,3)*B264+VLOOKUP(B264,X1テーブル!B$4:E$45,4),0)</f>
        <v>669</v>
      </c>
    </row>
    <row r="265" spans="2:3" x14ac:dyDescent="0.15">
      <c r="B265" s="1">
        <f t="shared" si="4"/>
        <v>66200</v>
      </c>
      <c r="C265">
        <f>ROUNDDOWN(VLOOKUP(B265,X1テーブル!B$4:E$45,3)*B265+VLOOKUP(B265,X1テーブル!B$4:E$45,4),0)</f>
        <v>669</v>
      </c>
    </row>
    <row r="266" spans="2:3" x14ac:dyDescent="0.15">
      <c r="B266" s="1">
        <f t="shared" si="4"/>
        <v>66300</v>
      </c>
      <c r="C266">
        <f>ROUNDDOWN(VLOOKUP(B266,X1テーブル!B$4:E$45,3)*B266+VLOOKUP(B266,X1テーブル!B$4:E$45,4),0)</f>
        <v>669</v>
      </c>
    </row>
    <row r="267" spans="2:3" x14ac:dyDescent="0.15">
      <c r="B267" s="1">
        <f t="shared" si="4"/>
        <v>66400</v>
      </c>
      <c r="C267">
        <f>ROUNDDOWN(VLOOKUP(B267,X1テーブル!B$4:E$45,3)*B267+VLOOKUP(B267,X1テーブル!B$4:E$45,4),0)</f>
        <v>669</v>
      </c>
    </row>
    <row r="268" spans="2:3" x14ac:dyDescent="0.15">
      <c r="B268" s="1">
        <f t="shared" si="4"/>
        <v>66500</v>
      </c>
      <c r="C268">
        <f>ROUNDDOWN(VLOOKUP(B268,X1テーブル!B$4:E$45,3)*B268+VLOOKUP(B268,X1テーブル!B$4:E$45,4),0)</f>
        <v>670</v>
      </c>
    </row>
    <row r="269" spans="2:3" x14ac:dyDescent="0.15">
      <c r="B269" s="1">
        <f t="shared" si="4"/>
        <v>66600</v>
      </c>
      <c r="C269">
        <f>ROUNDDOWN(VLOOKUP(B269,X1テーブル!B$4:E$45,3)*B269+VLOOKUP(B269,X1テーブル!B$4:E$45,4),0)</f>
        <v>670</v>
      </c>
    </row>
    <row r="270" spans="2:3" x14ac:dyDescent="0.15">
      <c r="B270" s="1">
        <f t="shared" si="4"/>
        <v>66700</v>
      </c>
      <c r="C270">
        <f>ROUNDDOWN(VLOOKUP(B270,X1テーブル!B$4:E$45,3)*B270+VLOOKUP(B270,X1テーブル!B$4:E$45,4),0)</f>
        <v>670</v>
      </c>
    </row>
    <row r="271" spans="2:3" x14ac:dyDescent="0.15">
      <c r="B271" s="1">
        <f t="shared" si="4"/>
        <v>66800</v>
      </c>
      <c r="C271">
        <f>ROUNDDOWN(VLOOKUP(B271,X1テーブル!B$4:E$45,3)*B271+VLOOKUP(B271,X1テーブル!B$4:E$45,4),0)</f>
        <v>670</v>
      </c>
    </row>
    <row r="272" spans="2:3" x14ac:dyDescent="0.15">
      <c r="B272" s="1">
        <f t="shared" si="4"/>
        <v>66900</v>
      </c>
      <c r="C272">
        <f>ROUNDDOWN(VLOOKUP(B272,X1テーブル!B$4:E$45,3)*B272+VLOOKUP(B272,X1テーブル!B$4:E$45,4),0)</f>
        <v>670</v>
      </c>
    </row>
    <row r="273" spans="2:3" x14ac:dyDescent="0.15">
      <c r="B273" s="1">
        <f t="shared" si="4"/>
        <v>67000</v>
      </c>
      <c r="C273">
        <f>ROUNDDOWN(VLOOKUP(B273,X1テーブル!B$4:E$45,3)*B273+VLOOKUP(B273,X1テーブル!B$4:E$45,4),0)</f>
        <v>670</v>
      </c>
    </row>
    <row r="274" spans="2:3" x14ac:dyDescent="0.15">
      <c r="B274" s="1">
        <f t="shared" si="4"/>
        <v>67100</v>
      </c>
      <c r="C274">
        <f>ROUNDDOWN(VLOOKUP(B274,X1テーブル!B$4:E$45,3)*B274+VLOOKUP(B274,X1テーブル!B$4:E$45,4),0)</f>
        <v>670</v>
      </c>
    </row>
    <row r="275" spans="2:3" x14ac:dyDescent="0.15">
      <c r="B275" s="1">
        <f t="shared" si="4"/>
        <v>67200</v>
      </c>
      <c r="C275">
        <f>ROUNDDOWN(VLOOKUP(B275,X1テーブル!B$4:E$45,3)*B275+VLOOKUP(B275,X1テーブル!B$4:E$45,4),0)</f>
        <v>671</v>
      </c>
    </row>
    <row r="276" spans="2:3" x14ac:dyDescent="0.15">
      <c r="B276" s="1">
        <f t="shared" si="4"/>
        <v>67300</v>
      </c>
      <c r="C276">
        <f>ROUNDDOWN(VLOOKUP(B276,X1テーブル!B$4:E$45,3)*B276+VLOOKUP(B276,X1テーブル!B$4:E$45,4),0)</f>
        <v>671</v>
      </c>
    </row>
    <row r="277" spans="2:3" x14ac:dyDescent="0.15">
      <c r="B277" s="1">
        <f t="shared" si="4"/>
        <v>67400</v>
      </c>
      <c r="C277">
        <f>ROUNDDOWN(VLOOKUP(B277,X1テーブル!B$4:E$45,3)*B277+VLOOKUP(B277,X1テーブル!B$4:E$45,4),0)</f>
        <v>671</v>
      </c>
    </row>
    <row r="278" spans="2:3" x14ac:dyDescent="0.15">
      <c r="B278" s="1">
        <f t="shared" si="4"/>
        <v>67500</v>
      </c>
      <c r="C278">
        <f>ROUNDDOWN(VLOOKUP(B278,X1テーブル!B$4:E$45,3)*B278+VLOOKUP(B278,X1テーブル!B$4:E$45,4),0)</f>
        <v>671</v>
      </c>
    </row>
    <row r="279" spans="2:3" x14ac:dyDescent="0.15">
      <c r="B279" s="1">
        <f t="shared" si="4"/>
        <v>67600</v>
      </c>
      <c r="C279">
        <f>ROUNDDOWN(VLOOKUP(B279,X1テーブル!B$4:E$45,3)*B279+VLOOKUP(B279,X1テーブル!B$4:E$45,4),0)</f>
        <v>671</v>
      </c>
    </row>
    <row r="280" spans="2:3" x14ac:dyDescent="0.15">
      <c r="B280" s="1">
        <f t="shared" si="4"/>
        <v>67700</v>
      </c>
      <c r="C280">
        <f>ROUNDDOWN(VLOOKUP(B280,X1テーブル!B$4:E$45,3)*B280+VLOOKUP(B280,X1テーブル!B$4:E$45,4),0)</f>
        <v>671</v>
      </c>
    </row>
    <row r="281" spans="2:3" x14ac:dyDescent="0.15">
      <c r="B281" s="1">
        <f t="shared" si="4"/>
        <v>67800</v>
      </c>
      <c r="C281">
        <f>ROUNDDOWN(VLOOKUP(B281,X1テーブル!B$4:E$45,3)*B281+VLOOKUP(B281,X1テーブル!B$4:E$45,4),0)</f>
        <v>671</v>
      </c>
    </row>
    <row r="282" spans="2:3" x14ac:dyDescent="0.15">
      <c r="B282" s="1">
        <f t="shared" si="4"/>
        <v>67900</v>
      </c>
      <c r="C282">
        <f>ROUNDDOWN(VLOOKUP(B282,X1テーブル!B$4:E$45,3)*B282+VLOOKUP(B282,X1テーブル!B$4:E$45,4),0)</f>
        <v>672</v>
      </c>
    </row>
    <row r="283" spans="2:3" x14ac:dyDescent="0.15">
      <c r="B283" s="1">
        <f t="shared" si="4"/>
        <v>68000</v>
      </c>
      <c r="C283">
        <f>ROUNDDOWN(VLOOKUP(B283,X1テーブル!B$4:E$45,3)*B283+VLOOKUP(B283,X1テーブル!B$4:E$45,4),0)</f>
        <v>672</v>
      </c>
    </row>
    <row r="284" spans="2:3" x14ac:dyDescent="0.15">
      <c r="B284" s="1">
        <f t="shared" ref="B284:B347" si="5">+B283+100</f>
        <v>68100</v>
      </c>
      <c r="C284">
        <f>ROUNDDOWN(VLOOKUP(B284,X1テーブル!B$4:E$45,3)*B284+VLOOKUP(B284,X1テーブル!B$4:E$45,4),0)</f>
        <v>672</v>
      </c>
    </row>
    <row r="285" spans="2:3" x14ac:dyDescent="0.15">
      <c r="B285" s="1">
        <f t="shared" si="5"/>
        <v>68200</v>
      </c>
      <c r="C285">
        <f>ROUNDDOWN(VLOOKUP(B285,X1テーブル!B$4:E$45,3)*B285+VLOOKUP(B285,X1テーブル!B$4:E$45,4),0)</f>
        <v>672</v>
      </c>
    </row>
    <row r="286" spans="2:3" x14ac:dyDescent="0.15">
      <c r="B286" s="1">
        <f t="shared" si="5"/>
        <v>68300</v>
      </c>
      <c r="C286">
        <f>ROUNDDOWN(VLOOKUP(B286,X1テーブル!B$4:E$45,3)*B286+VLOOKUP(B286,X1テーブル!B$4:E$45,4),0)</f>
        <v>672</v>
      </c>
    </row>
    <row r="287" spans="2:3" x14ac:dyDescent="0.15">
      <c r="B287" s="1">
        <f t="shared" si="5"/>
        <v>68400</v>
      </c>
      <c r="C287">
        <f>ROUNDDOWN(VLOOKUP(B287,X1テーブル!B$4:E$45,3)*B287+VLOOKUP(B287,X1テーブル!B$4:E$45,4),0)</f>
        <v>672</v>
      </c>
    </row>
    <row r="288" spans="2:3" x14ac:dyDescent="0.15">
      <c r="B288" s="1">
        <f t="shared" si="5"/>
        <v>68500</v>
      </c>
      <c r="C288">
        <f>ROUNDDOWN(VLOOKUP(B288,X1テーブル!B$4:E$45,3)*B288+VLOOKUP(B288,X1テーブル!B$4:E$45,4),0)</f>
        <v>672</v>
      </c>
    </row>
    <row r="289" spans="2:3" x14ac:dyDescent="0.15">
      <c r="B289" s="1">
        <f t="shared" si="5"/>
        <v>68600</v>
      </c>
      <c r="C289">
        <f>ROUNDDOWN(VLOOKUP(B289,X1テーブル!B$4:E$45,3)*B289+VLOOKUP(B289,X1テーブル!B$4:E$45,4),0)</f>
        <v>673</v>
      </c>
    </row>
    <row r="290" spans="2:3" x14ac:dyDescent="0.15">
      <c r="B290" s="1">
        <f t="shared" si="5"/>
        <v>68700</v>
      </c>
      <c r="C290">
        <f>ROUNDDOWN(VLOOKUP(B290,X1テーブル!B$4:E$45,3)*B290+VLOOKUP(B290,X1テーブル!B$4:E$45,4),0)</f>
        <v>673</v>
      </c>
    </row>
    <row r="291" spans="2:3" x14ac:dyDescent="0.15">
      <c r="B291" s="1">
        <f t="shared" si="5"/>
        <v>68800</v>
      </c>
      <c r="C291">
        <f>ROUNDDOWN(VLOOKUP(B291,X1テーブル!B$4:E$45,3)*B291+VLOOKUP(B291,X1テーブル!B$4:E$45,4),0)</f>
        <v>673</v>
      </c>
    </row>
    <row r="292" spans="2:3" x14ac:dyDescent="0.15">
      <c r="B292" s="1">
        <f t="shared" si="5"/>
        <v>68900</v>
      </c>
      <c r="C292">
        <f>ROUNDDOWN(VLOOKUP(B292,X1テーブル!B$4:E$45,3)*B292+VLOOKUP(B292,X1テーブル!B$4:E$45,4),0)</f>
        <v>673</v>
      </c>
    </row>
    <row r="293" spans="2:3" x14ac:dyDescent="0.15">
      <c r="B293" s="1">
        <f t="shared" si="5"/>
        <v>69000</v>
      </c>
      <c r="C293">
        <f>ROUNDDOWN(VLOOKUP(B293,X1テーブル!B$4:E$45,3)*B293+VLOOKUP(B293,X1テーブル!B$4:E$45,4),0)</f>
        <v>673</v>
      </c>
    </row>
    <row r="294" spans="2:3" x14ac:dyDescent="0.15">
      <c r="B294" s="1">
        <f t="shared" si="5"/>
        <v>69100</v>
      </c>
      <c r="C294">
        <f>ROUNDDOWN(VLOOKUP(B294,X1テーブル!B$4:E$45,3)*B294+VLOOKUP(B294,X1テーブル!B$4:E$45,4),0)</f>
        <v>673</v>
      </c>
    </row>
    <row r="295" spans="2:3" x14ac:dyDescent="0.15">
      <c r="B295" s="1">
        <f t="shared" si="5"/>
        <v>69200</v>
      </c>
      <c r="C295">
        <f>ROUNDDOWN(VLOOKUP(B295,X1テーブル!B$4:E$45,3)*B295+VLOOKUP(B295,X1テーブル!B$4:E$45,4),0)</f>
        <v>673</v>
      </c>
    </row>
    <row r="296" spans="2:3" x14ac:dyDescent="0.15">
      <c r="B296" s="1">
        <f t="shared" si="5"/>
        <v>69300</v>
      </c>
      <c r="C296">
        <f>ROUNDDOWN(VLOOKUP(B296,X1テーブル!B$4:E$45,3)*B296+VLOOKUP(B296,X1テーブル!B$4:E$45,4),0)</f>
        <v>674</v>
      </c>
    </row>
    <row r="297" spans="2:3" x14ac:dyDescent="0.15">
      <c r="B297" s="1">
        <f t="shared" si="5"/>
        <v>69400</v>
      </c>
      <c r="C297">
        <f>ROUNDDOWN(VLOOKUP(B297,X1テーブル!B$4:E$45,3)*B297+VLOOKUP(B297,X1テーブル!B$4:E$45,4),0)</f>
        <v>674</v>
      </c>
    </row>
    <row r="298" spans="2:3" x14ac:dyDescent="0.15">
      <c r="B298" s="1">
        <f t="shared" si="5"/>
        <v>69500</v>
      </c>
      <c r="C298">
        <f>ROUNDDOWN(VLOOKUP(B298,X1テーブル!B$4:E$45,3)*B298+VLOOKUP(B298,X1テーブル!B$4:E$45,4),0)</f>
        <v>674</v>
      </c>
    </row>
    <row r="299" spans="2:3" x14ac:dyDescent="0.15">
      <c r="B299" s="1">
        <f t="shared" si="5"/>
        <v>69600</v>
      </c>
      <c r="C299">
        <f>ROUNDDOWN(VLOOKUP(B299,X1テーブル!B$4:E$45,3)*B299+VLOOKUP(B299,X1テーブル!B$4:E$45,4),0)</f>
        <v>674</v>
      </c>
    </row>
    <row r="300" spans="2:3" x14ac:dyDescent="0.15">
      <c r="B300" s="1">
        <f t="shared" si="5"/>
        <v>69700</v>
      </c>
      <c r="C300">
        <f>ROUNDDOWN(VLOOKUP(B300,X1テーブル!B$4:E$45,3)*B300+VLOOKUP(B300,X1テーブル!B$4:E$45,4),0)</f>
        <v>674</v>
      </c>
    </row>
    <row r="301" spans="2:3" x14ac:dyDescent="0.15">
      <c r="B301" s="1">
        <f t="shared" si="5"/>
        <v>69800</v>
      </c>
      <c r="C301">
        <f>ROUNDDOWN(VLOOKUP(B301,X1テーブル!B$4:E$45,3)*B301+VLOOKUP(B301,X1テーブル!B$4:E$45,4),0)</f>
        <v>674</v>
      </c>
    </row>
    <row r="302" spans="2:3" x14ac:dyDescent="0.15">
      <c r="B302" s="1">
        <f t="shared" si="5"/>
        <v>69900</v>
      </c>
      <c r="C302">
        <f>ROUNDDOWN(VLOOKUP(B302,X1テーブル!B$4:E$45,3)*B302+VLOOKUP(B302,X1テーブル!B$4:E$45,4),0)</f>
        <v>674</v>
      </c>
    </row>
    <row r="303" spans="2:3" x14ac:dyDescent="0.15">
      <c r="B303" s="1">
        <f t="shared" si="5"/>
        <v>70000</v>
      </c>
      <c r="C303">
        <f>ROUNDDOWN(VLOOKUP(B303,X1テーブル!B$4:E$45,3)*B303+VLOOKUP(B303,X1テーブル!B$4:E$45,4),0)</f>
        <v>675</v>
      </c>
    </row>
    <row r="304" spans="2:3" x14ac:dyDescent="0.15">
      <c r="B304" s="1">
        <f t="shared" si="5"/>
        <v>70100</v>
      </c>
      <c r="C304">
        <f>ROUNDDOWN(VLOOKUP(B304,X1テーブル!B$4:E$45,3)*B304+VLOOKUP(B304,X1テーブル!B$4:E$45,4),0)</f>
        <v>675</v>
      </c>
    </row>
    <row r="305" spans="2:3" x14ac:dyDescent="0.15">
      <c r="B305" s="1">
        <f t="shared" si="5"/>
        <v>70200</v>
      </c>
      <c r="C305">
        <f>ROUNDDOWN(VLOOKUP(B305,X1テーブル!B$4:E$45,3)*B305+VLOOKUP(B305,X1テーブル!B$4:E$45,4),0)</f>
        <v>675</v>
      </c>
    </row>
    <row r="306" spans="2:3" x14ac:dyDescent="0.15">
      <c r="B306" s="1">
        <f t="shared" si="5"/>
        <v>70300</v>
      </c>
      <c r="C306">
        <f>ROUNDDOWN(VLOOKUP(B306,X1テーブル!B$4:E$45,3)*B306+VLOOKUP(B306,X1テーブル!B$4:E$45,4),0)</f>
        <v>675</v>
      </c>
    </row>
    <row r="307" spans="2:3" x14ac:dyDescent="0.15">
      <c r="B307" s="1">
        <f t="shared" si="5"/>
        <v>70400</v>
      </c>
      <c r="C307">
        <f>ROUNDDOWN(VLOOKUP(B307,X1テーブル!B$4:E$45,3)*B307+VLOOKUP(B307,X1テーブル!B$4:E$45,4),0)</f>
        <v>675</v>
      </c>
    </row>
    <row r="308" spans="2:3" x14ac:dyDescent="0.15">
      <c r="B308" s="1">
        <f t="shared" si="5"/>
        <v>70500</v>
      </c>
      <c r="C308">
        <f>ROUNDDOWN(VLOOKUP(B308,X1テーブル!B$4:E$45,3)*B308+VLOOKUP(B308,X1テーブル!B$4:E$45,4),0)</f>
        <v>675</v>
      </c>
    </row>
    <row r="309" spans="2:3" x14ac:dyDescent="0.15">
      <c r="B309" s="1">
        <f t="shared" si="5"/>
        <v>70600</v>
      </c>
      <c r="C309">
        <f>ROUNDDOWN(VLOOKUP(B309,X1テーブル!B$4:E$45,3)*B309+VLOOKUP(B309,X1テーブル!B$4:E$45,4),0)</f>
        <v>675</v>
      </c>
    </row>
    <row r="310" spans="2:3" x14ac:dyDescent="0.15">
      <c r="B310" s="1">
        <f t="shared" si="5"/>
        <v>70700</v>
      </c>
      <c r="C310">
        <f>ROUNDDOWN(VLOOKUP(B310,X1テーブル!B$4:E$45,3)*B310+VLOOKUP(B310,X1テーブル!B$4:E$45,4),0)</f>
        <v>675</v>
      </c>
    </row>
    <row r="311" spans="2:3" x14ac:dyDescent="0.15">
      <c r="B311" s="1">
        <f t="shared" si="5"/>
        <v>70800</v>
      </c>
      <c r="C311">
        <f>ROUNDDOWN(VLOOKUP(B311,X1テーブル!B$4:E$45,3)*B311+VLOOKUP(B311,X1テーブル!B$4:E$45,4),0)</f>
        <v>676</v>
      </c>
    </row>
    <row r="312" spans="2:3" x14ac:dyDescent="0.15">
      <c r="B312" s="1">
        <f t="shared" si="5"/>
        <v>70900</v>
      </c>
      <c r="C312">
        <f>ROUNDDOWN(VLOOKUP(B312,X1テーブル!B$4:E$45,3)*B312+VLOOKUP(B312,X1テーブル!B$4:E$45,4),0)</f>
        <v>676</v>
      </c>
    </row>
    <row r="313" spans="2:3" x14ac:dyDescent="0.15">
      <c r="B313" s="1">
        <f t="shared" si="5"/>
        <v>71000</v>
      </c>
      <c r="C313">
        <f>ROUNDDOWN(VLOOKUP(B313,X1テーブル!B$4:E$45,3)*B313+VLOOKUP(B313,X1テーブル!B$4:E$45,4),0)</f>
        <v>676</v>
      </c>
    </row>
    <row r="314" spans="2:3" x14ac:dyDescent="0.15">
      <c r="B314" s="1">
        <f t="shared" si="5"/>
        <v>71100</v>
      </c>
      <c r="C314">
        <f>ROUNDDOWN(VLOOKUP(B314,X1テーブル!B$4:E$45,3)*B314+VLOOKUP(B314,X1テーブル!B$4:E$45,4),0)</f>
        <v>676</v>
      </c>
    </row>
    <row r="315" spans="2:3" x14ac:dyDescent="0.15">
      <c r="B315" s="1">
        <f t="shared" si="5"/>
        <v>71200</v>
      </c>
      <c r="C315">
        <f>ROUNDDOWN(VLOOKUP(B315,X1テーブル!B$4:E$45,3)*B315+VLOOKUP(B315,X1テーブル!B$4:E$45,4),0)</f>
        <v>676</v>
      </c>
    </row>
    <row r="316" spans="2:3" x14ac:dyDescent="0.15">
      <c r="B316" s="1">
        <f t="shared" si="5"/>
        <v>71300</v>
      </c>
      <c r="C316">
        <f>ROUNDDOWN(VLOOKUP(B316,X1テーブル!B$4:E$45,3)*B316+VLOOKUP(B316,X1テーブル!B$4:E$45,4),0)</f>
        <v>676</v>
      </c>
    </row>
    <row r="317" spans="2:3" x14ac:dyDescent="0.15">
      <c r="B317" s="1">
        <f t="shared" si="5"/>
        <v>71400</v>
      </c>
      <c r="C317">
        <f>ROUNDDOWN(VLOOKUP(B317,X1テーブル!B$4:E$45,3)*B317+VLOOKUP(B317,X1テーブル!B$4:E$45,4),0)</f>
        <v>676</v>
      </c>
    </row>
    <row r="318" spans="2:3" x14ac:dyDescent="0.15">
      <c r="B318" s="1">
        <f t="shared" si="5"/>
        <v>71500</v>
      </c>
      <c r="C318">
        <f>ROUNDDOWN(VLOOKUP(B318,X1テーブル!B$4:E$45,3)*B318+VLOOKUP(B318,X1テーブル!B$4:E$45,4),0)</f>
        <v>677</v>
      </c>
    </row>
    <row r="319" spans="2:3" x14ac:dyDescent="0.15">
      <c r="B319" s="1">
        <f t="shared" si="5"/>
        <v>71600</v>
      </c>
      <c r="C319">
        <f>ROUNDDOWN(VLOOKUP(B319,X1テーブル!B$4:E$45,3)*B319+VLOOKUP(B319,X1テーブル!B$4:E$45,4),0)</f>
        <v>677</v>
      </c>
    </row>
    <row r="320" spans="2:3" x14ac:dyDescent="0.15">
      <c r="B320" s="1">
        <f t="shared" si="5"/>
        <v>71700</v>
      </c>
      <c r="C320">
        <f>ROUNDDOWN(VLOOKUP(B320,X1テーブル!B$4:E$45,3)*B320+VLOOKUP(B320,X1テーブル!B$4:E$45,4),0)</f>
        <v>677</v>
      </c>
    </row>
    <row r="321" spans="2:3" x14ac:dyDescent="0.15">
      <c r="B321" s="1">
        <f t="shared" si="5"/>
        <v>71800</v>
      </c>
      <c r="C321">
        <f>ROUNDDOWN(VLOOKUP(B321,X1テーブル!B$4:E$45,3)*B321+VLOOKUP(B321,X1テーブル!B$4:E$45,4),0)</f>
        <v>677</v>
      </c>
    </row>
    <row r="322" spans="2:3" x14ac:dyDescent="0.15">
      <c r="B322" s="1">
        <f t="shared" si="5"/>
        <v>71900</v>
      </c>
      <c r="C322">
        <f>ROUNDDOWN(VLOOKUP(B322,X1テーブル!B$4:E$45,3)*B322+VLOOKUP(B322,X1テーブル!B$4:E$45,4),0)</f>
        <v>677</v>
      </c>
    </row>
    <row r="323" spans="2:3" x14ac:dyDescent="0.15">
      <c r="B323" s="1">
        <f t="shared" si="5"/>
        <v>72000</v>
      </c>
      <c r="C323">
        <f>ROUNDDOWN(VLOOKUP(B323,X1テーブル!B$4:E$45,3)*B323+VLOOKUP(B323,X1テーブル!B$4:E$45,4),0)</f>
        <v>677</v>
      </c>
    </row>
    <row r="324" spans="2:3" x14ac:dyDescent="0.15">
      <c r="B324" s="1">
        <f t="shared" si="5"/>
        <v>72100</v>
      </c>
      <c r="C324">
        <f>ROUNDDOWN(VLOOKUP(B324,X1テーブル!B$4:E$45,3)*B324+VLOOKUP(B324,X1テーブル!B$4:E$45,4),0)</f>
        <v>677</v>
      </c>
    </row>
    <row r="325" spans="2:3" x14ac:dyDescent="0.15">
      <c r="B325" s="1">
        <f t="shared" si="5"/>
        <v>72200</v>
      </c>
      <c r="C325">
        <f>ROUNDDOWN(VLOOKUP(B325,X1テーブル!B$4:E$45,3)*B325+VLOOKUP(B325,X1テーブル!B$4:E$45,4),0)</f>
        <v>678</v>
      </c>
    </row>
    <row r="326" spans="2:3" x14ac:dyDescent="0.15">
      <c r="B326" s="1">
        <f t="shared" si="5"/>
        <v>72300</v>
      </c>
      <c r="C326">
        <f>ROUNDDOWN(VLOOKUP(B326,X1テーブル!B$4:E$45,3)*B326+VLOOKUP(B326,X1テーブル!B$4:E$45,4),0)</f>
        <v>678</v>
      </c>
    </row>
    <row r="327" spans="2:3" x14ac:dyDescent="0.15">
      <c r="B327" s="1">
        <f t="shared" si="5"/>
        <v>72400</v>
      </c>
      <c r="C327">
        <f>ROUNDDOWN(VLOOKUP(B327,X1テーブル!B$4:E$45,3)*B327+VLOOKUP(B327,X1テーブル!B$4:E$45,4),0)</f>
        <v>678</v>
      </c>
    </row>
    <row r="328" spans="2:3" x14ac:dyDescent="0.15">
      <c r="B328" s="1">
        <f t="shared" si="5"/>
        <v>72500</v>
      </c>
      <c r="C328">
        <f>ROUNDDOWN(VLOOKUP(B328,X1テーブル!B$4:E$45,3)*B328+VLOOKUP(B328,X1テーブル!B$4:E$45,4),0)</f>
        <v>678</v>
      </c>
    </row>
    <row r="329" spans="2:3" x14ac:dyDescent="0.15">
      <c r="B329" s="1">
        <f t="shared" si="5"/>
        <v>72600</v>
      </c>
      <c r="C329">
        <f>ROUNDDOWN(VLOOKUP(B329,X1テーブル!B$4:E$45,3)*B329+VLOOKUP(B329,X1テーブル!B$4:E$45,4),0)</f>
        <v>678</v>
      </c>
    </row>
    <row r="330" spans="2:3" x14ac:dyDescent="0.15">
      <c r="B330" s="1">
        <f t="shared" si="5"/>
        <v>72700</v>
      </c>
      <c r="C330">
        <f>ROUNDDOWN(VLOOKUP(B330,X1テーブル!B$4:E$45,3)*B330+VLOOKUP(B330,X1テーブル!B$4:E$45,4),0)</f>
        <v>678</v>
      </c>
    </row>
    <row r="331" spans="2:3" x14ac:dyDescent="0.15">
      <c r="B331" s="1">
        <f t="shared" si="5"/>
        <v>72800</v>
      </c>
      <c r="C331">
        <f>ROUNDDOWN(VLOOKUP(B331,X1テーブル!B$4:E$45,3)*B331+VLOOKUP(B331,X1テーブル!B$4:E$45,4),0)</f>
        <v>678</v>
      </c>
    </row>
    <row r="332" spans="2:3" x14ac:dyDescent="0.15">
      <c r="B332" s="1">
        <f t="shared" si="5"/>
        <v>72900</v>
      </c>
      <c r="C332">
        <f>ROUNDDOWN(VLOOKUP(B332,X1テーブル!B$4:E$45,3)*B332+VLOOKUP(B332,X1テーブル!B$4:E$45,4),0)</f>
        <v>679</v>
      </c>
    </row>
    <row r="333" spans="2:3" x14ac:dyDescent="0.15">
      <c r="B333" s="1">
        <f t="shared" si="5"/>
        <v>73000</v>
      </c>
      <c r="C333">
        <f>ROUNDDOWN(VLOOKUP(B333,X1テーブル!B$4:E$45,3)*B333+VLOOKUP(B333,X1テーブル!B$4:E$45,4),0)</f>
        <v>679</v>
      </c>
    </row>
    <row r="334" spans="2:3" x14ac:dyDescent="0.15">
      <c r="B334" s="1">
        <f t="shared" si="5"/>
        <v>73100</v>
      </c>
      <c r="C334">
        <f>ROUNDDOWN(VLOOKUP(B334,X1テーブル!B$4:E$45,3)*B334+VLOOKUP(B334,X1テーブル!B$4:E$45,4),0)</f>
        <v>679</v>
      </c>
    </row>
    <row r="335" spans="2:3" x14ac:dyDescent="0.15">
      <c r="B335" s="1">
        <f t="shared" si="5"/>
        <v>73200</v>
      </c>
      <c r="C335">
        <f>ROUNDDOWN(VLOOKUP(B335,X1テーブル!B$4:E$45,3)*B335+VLOOKUP(B335,X1テーブル!B$4:E$45,4),0)</f>
        <v>679</v>
      </c>
    </row>
    <row r="336" spans="2:3" x14ac:dyDescent="0.15">
      <c r="B336" s="1">
        <f t="shared" si="5"/>
        <v>73300</v>
      </c>
      <c r="C336">
        <f>ROUNDDOWN(VLOOKUP(B336,X1テーブル!B$4:E$45,3)*B336+VLOOKUP(B336,X1テーブル!B$4:E$45,4),0)</f>
        <v>679</v>
      </c>
    </row>
    <row r="337" spans="2:3" x14ac:dyDescent="0.15">
      <c r="B337" s="1">
        <f t="shared" si="5"/>
        <v>73400</v>
      </c>
      <c r="C337">
        <f>ROUNDDOWN(VLOOKUP(B337,X1テーブル!B$4:E$45,3)*B337+VLOOKUP(B337,X1テーブル!B$4:E$45,4),0)</f>
        <v>679</v>
      </c>
    </row>
    <row r="338" spans="2:3" x14ac:dyDescent="0.15">
      <c r="B338" s="1">
        <f t="shared" si="5"/>
        <v>73500</v>
      </c>
      <c r="C338">
        <f>ROUNDDOWN(VLOOKUP(B338,X1テーブル!B$4:E$45,3)*B338+VLOOKUP(B338,X1テーブル!B$4:E$45,4),0)</f>
        <v>679</v>
      </c>
    </row>
    <row r="339" spans="2:3" x14ac:dyDescent="0.15">
      <c r="B339" s="1">
        <f t="shared" si="5"/>
        <v>73600</v>
      </c>
      <c r="C339">
        <f>ROUNDDOWN(VLOOKUP(B339,X1テーブル!B$4:E$45,3)*B339+VLOOKUP(B339,X1テーブル!B$4:E$45,4),0)</f>
        <v>680</v>
      </c>
    </row>
    <row r="340" spans="2:3" x14ac:dyDescent="0.15">
      <c r="B340" s="1">
        <f t="shared" si="5"/>
        <v>73700</v>
      </c>
      <c r="C340">
        <f>ROUNDDOWN(VLOOKUP(B340,X1テーブル!B$4:E$45,3)*B340+VLOOKUP(B340,X1テーブル!B$4:E$45,4),0)</f>
        <v>680</v>
      </c>
    </row>
    <row r="341" spans="2:3" x14ac:dyDescent="0.15">
      <c r="B341" s="1">
        <f t="shared" si="5"/>
        <v>73800</v>
      </c>
      <c r="C341">
        <f>ROUNDDOWN(VLOOKUP(B341,X1テーブル!B$4:E$45,3)*B341+VLOOKUP(B341,X1テーブル!B$4:E$45,4),0)</f>
        <v>680</v>
      </c>
    </row>
    <row r="342" spans="2:3" x14ac:dyDescent="0.15">
      <c r="B342" s="1">
        <f t="shared" si="5"/>
        <v>73900</v>
      </c>
      <c r="C342">
        <f>ROUNDDOWN(VLOOKUP(B342,X1テーブル!B$4:E$45,3)*B342+VLOOKUP(B342,X1テーブル!B$4:E$45,4),0)</f>
        <v>680</v>
      </c>
    </row>
    <row r="343" spans="2:3" x14ac:dyDescent="0.15">
      <c r="B343" s="1">
        <f t="shared" si="5"/>
        <v>74000</v>
      </c>
      <c r="C343">
        <f>ROUNDDOWN(VLOOKUP(B343,X1テーブル!B$4:E$45,3)*B343+VLOOKUP(B343,X1テーブル!B$4:E$45,4),0)</f>
        <v>680</v>
      </c>
    </row>
    <row r="344" spans="2:3" x14ac:dyDescent="0.15">
      <c r="B344" s="1">
        <f t="shared" si="5"/>
        <v>74100</v>
      </c>
      <c r="C344">
        <f>ROUNDDOWN(VLOOKUP(B344,X1テーブル!B$4:E$45,3)*B344+VLOOKUP(B344,X1テーブル!B$4:E$45,4),0)</f>
        <v>680</v>
      </c>
    </row>
    <row r="345" spans="2:3" x14ac:dyDescent="0.15">
      <c r="B345" s="1">
        <f t="shared" si="5"/>
        <v>74200</v>
      </c>
      <c r="C345">
        <f>ROUNDDOWN(VLOOKUP(B345,X1テーブル!B$4:E$45,3)*B345+VLOOKUP(B345,X1テーブル!B$4:E$45,4),0)</f>
        <v>680</v>
      </c>
    </row>
    <row r="346" spans="2:3" x14ac:dyDescent="0.15">
      <c r="B346" s="1">
        <f t="shared" si="5"/>
        <v>74300</v>
      </c>
      <c r="C346">
        <f>ROUNDDOWN(VLOOKUP(B346,X1テーブル!B$4:E$45,3)*B346+VLOOKUP(B346,X1テーブル!B$4:E$45,4),0)</f>
        <v>681</v>
      </c>
    </row>
    <row r="347" spans="2:3" x14ac:dyDescent="0.15">
      <c r="B347" s="1">
        <f t="shared" si="5"/>
        <v>74400</v>
      </c>
      <c r="C347">
        <f>ROUNDDOWN(VLOOKUP(B347,X1テーブル!B$4:E$45,3)*B347+VLOOKUP(B347,X1テーブル!B$4:E$45,4),0)</f>
        <v>681</v>
      </c>
    </row>
    <row r="348" spans="2:3" x14ac:dyDescent="0.15">
      <c r="B348" s="1">
        <f t="shared" ref="B348:B411" si="6">+B347+100</f>
        <v>74500</v>
      </c>
      <c r="C348">
        <f>ROUNDDOWN(VLOOKUP(B348,X1テーブル!B$4:E$45,3)*B348+VLOOKUP(B348,X1テーブル!B$4:E$45,4),0)</f>
        <v>681</v>
      </c>
    </row>
    <row r="349" spans="2:3" x14ac:dyDescent="0.15">
      <c r="B349" s="1">
        <f t="shared" si="6"/>
        <v>74600</v>
      </c>
      <c r="C349">
        <f>ROUNDDOWN(VLOOKUP(B349,X1テーブル!B$4:E$45,3)*B349+VLOOKUP(B349,X1テーブル!B$4:E$45,4),0)</f>
        <v>681</v>
      </c>
    </row>
    <row r="350" spans="2:3" x14ac:dyDescent="0.15">
      <c r="B350" s="1">
        <f t="shared" si="6"/>
        <v>74700</v>
      </c>
      <c r="C350">
        <f>ROUNDDOWN(VLOOKUP(B350,X1テーブル!B$4:E$45,3)*B350+VLOOKUP(B350,X1テーブル!B$4:E$45,4),0)</f>
        <v>681</v>
      </c>
    </row>
    <row r="351" spans="2:3" x14ac:dyDescent="0.15">
      <c r="B351" s="1">
        <f t="shared" si="6"/>
        <v>74800</v>
      </c>
      <c r="C351">
        <f>ROUNDDOWN(VLOOKUP(B351,X1テーブル!B$4:E$45,3)*B351+VLOOKUP(B351,X1テーブル!B$4:E$45,4),0)</f>
        <v>681</v>
      </c>
    </row>
    <row r="352" spans="2:3" x14ac:dyDescent="0.15">
      <c r="B352" s="1">
        <f t="shared" si="6"/>
        <v>74900</v>
      </c>
      <c r="C352">
        <f>ROUNDDOWN(VLOOKUP(B352,X1テーブル!B$4:E$45,3)*B352+VLOOKUP(B352,X1テーブル!B$4:E$45,4),0)</f>
        <v>681</v>
      </c>
    </row>
    <row r="353" spans="2:3" x14ac:dyDescent="0.15">
      <c r="B353" s="1">
        <f t="shared" si="6"/>
        <v>75000</v>
      </c>
      <c r="C353">
        <f>ROUNDDOWN(VLOOKUP(B353,X1テーブル!B$4:E$45,3)*B353+VLOOKUP(B353,X1テーブル!B$4:E$45,4),0)</f>
        <v>682</v>
      </c>
    </row>
    <row r="354" spans="2:3" x14ac:dyDescent="0.15">
      <c r="B354" s="1">
        <f t="shared" si="6"/>
        <v>75100</v>
      </c>
      <c r="C354">
        <f>ROUNDDOWN(VLOOKUP(B354,X1テーブル!B$4:E$45,3)*B354+VLOOKUP(B354,X1テーブル!B$4:E$45,4),0)</f>
        <v>682</v>
      </c>
    </row>
    <row r="355" spans="2:3" x14ac:dyDescent="0.15">
      <c r="B355" s="1">
        <f t="shared" si="6"/>
        <v>75200</v>
      </c>
      <c r="C355">
        <f>ROUNDDOWN(VLOOKUP(B355,X1テーブル!B$4:E$45,3)*B355+VLOOKUP(B355,X1テーブル!B$4:E$45,4),0)</f>
        <v>682</v>
      </c>
    </row>
    <row r="356" spans="2:3" x14ac:dyDescent="0.15">
      <c r="B356" s="1">
        <f t="shared" si="6"/>
        <v>75300</v>
      </c>
      <c r="C356">
        <f>ROUNDDOWN(VLOOKUP(B356,X1テーブル!B$4:E$45,3)*B356+VLOOKUP(B356,X1テーブル!B$4:E$45,4),0)</f>
        <v>682</v>
      </c>
    </row>
    <row r="357" spans="2:3" x14ac:dyDescent="0.15">
      <c r="B357" s="1">
        <f t="shared" si="6"/>
        <v>75400</v>
      </c>
      <c r="C357">
        <f>ROUNDDOWN(VLOOKUP(B357,X1テーブル!B$4:E$45,3)*B357+VLOOKUP(B357,X1テーブル!B$4:E$45,4),0)</f>
        <v>682</v>
      </c>
    </row>
    <row r="358" spans="2:3" x14ac:dyDescent="0.15">
      <c r="B358" s="1">
        <f t="shared" si="6"/>
        <v>75500</v>
      </c>
      <c r="C358">
        <f>ROUNDDOWN(VLOOKUP(B358,X1テーブル!B$4:E$45,3)*B358+VLOOKUP(B358,X1テーブル!B$4:E$45,4),0)</f>
        <v>682</v>
      </c>
    </row>
    <row r="359" spans="2:3" x14ac:dyDescent="0.15">
      <c r="B359" s="1">
        <f t="shared" si="6"/>
        <v>75600</v>
      </c>
      <c r="C359">
        <f>ROUNDDOWN(VLOOKUP(B359,X1テーブル!B$4:E$45,3)*B359+VLOOKUP(B359,X1テーブル!B$4:E$45,4),0)</f>
        <v>682</v>
      </c>
    </row>
    <row r="360" spans="2:3" x14ac:dyDescent="0.15">
      <c r="B360" s="1">
        <f t="shared" si="6"/>
        <v>75700</v>
      </c>
      <c r="C360">
        <f>ROUNDDOWN(VLOOKUP(B360,X1テーブル!B$4:E$45,3)*B360+VLOOKUP(B360,X1テーブル!B$4:E$45,4),0)</f>
        <v>682</v>
      </c>
    </row>
    <row r="361" spans="2:3" x14ac:dyDescent="0.15">
      <c r="B361" s="1">
        <f t="shared" si="6"/>
        <v>75800</v>
      </c>
      <c r="C361">
        <f>ROUNDDOWN(VLOOKUP(B361,X1テーブル!B$4:E$45,3)*B361+VLOOKUP(B361,X1テーブル!B$4:E$45,4),0)</f>
        <v>683</v>
      </c>
    </row>
    <row r="362" spans="2:3" x14ac:dyDescent="0.15">
      <c r="B362" s="1">
        <f t="shared" si="6"/>
        <v>75900</v>
      </c>
      <c r="C362">
        <f>ROUNDDOWN(VLOOKUP(B362,X1テーブル!B$4:E$45,3)*B362+VLOOKUP(B362,X1テーブル!B$4:E$45,4),0)</f>
        <v>683</v>
      </c>
    </row>
    <row r="363" spans="2:3" x14ac:dyDescent="0.15">
      <c r="B363" s="1">
        <f t="shared" si="6"/>
        <v>76000</v>
      </c>
      <c r="C363">
        <f>ROUNDDOWN(VLOOKUP(B363,X1テーブル!B$4:E$45,3)*B363+VLOOKUP(B363,X1テーブル!B$4:E$45,4),0)</f>
        <v>683</v>
      </c>
    </row>
    <row r="364" spans="2:3" x14ac:dyDescent="0.15">
      <c r="B364" s="1">
        <f t="shared" si="6"/>
        <v>76100</v>
      </c>
      <c r="C364">
        <f>ROUNDDOWN(VLOOKUP(B364,X1テーブル!B$4:E$45,3)*B364+VLOOKUP(B364,X1テーブル!B$4:E$45,4),0)</f>
        <v>683</v>
      </c>
    </row>
    <row r="365" spans="2:3" x14ac:dyDescent="0.15">
      <c r="B365" s="1">
        <f t="shared" si="6"/>
        <v>76200</v>
      </c>
      <c r="C365">
        <f>ROUNDDOWN(VLOOKUP(B365,X1テーブル!B$4:E$45,3)*B365+VLOOKUP(B365,X1テーブル!B$4:E$45,4),0)</f>
        <v>683</v>
      </c>
    </row>
    <row r="366" spans="2:3" x14ac:dyDescent="0.15">
      <c r="B366" s="1">
        <f t="shared" si="6"/>
        <v>76300</v>
      </c>
      <c r="C366">
        <f>ROUNDDOWN(VLOOKUP(B366,X1テーブル!B$4:E$45,3)*B366+VLOOKUP(B366,X1テーブル!B$4:E$45,4),0)</f>
        <v>683</v>
      </c>
    </row>
    <row r="367" spans="2:3" x14ac:dyDescent="0.15">
      <c r="B367" s="1">
        <f t="shared" si="6"/>
        <v>76400</v>
      </c>
      <c r="C367">
        <f>ROUNDDOWN(VLOOKUP(B367,X1テーブル!B$4:E$45,3)*B367+VLOOKUP(B367,X1テーブル!B$4:E$45,4),0)</f>
        <v>683</v>
      </c>
    </row>
    <row r="368" spans="2:3" x14ac:dyDescent="0.15">
      <c r="B368" s="1">
        <f t="shared" si="6"/>
        <v>76500</v>
      </c>
      <c r="C368">
        <f>ROUNDDOWN(VLOOKUP(B368,X1テーブル!B$4:E$45,3)*B368+VLOOKUP(B368,X1テーブル!B$4:E$45,4),0)</f>
        <v>684</v>
      </c>
    </row>
    <row r="369" spans="2:3" x14ac:dyDescent="0.15">
      <c r="B369" s="1">
        <f t="shared" si="6"/>
        <v>76600</v>
      </c>
      <c r="C369">
        <f>ROUNDDOWN(VLOOKUP(B369,X1テーブル!B$4:E$45,3)*B369+VLOOKUP(B369,X1テーブル!B$4:E$45,4),0)</f>
        <v>684</v>
      </c>
    </row>
    <row r="370" spans="2:3" x14ac:dyDescent="0.15">
      <c r="B370" s="1">
        <f t="shared" si="6"/>
        <v>76700</v>
      </c>
      <c r="C370">
        <f>ROUNDDOWN(VLOOKUP(B370,X1テーブル!B$4:E$45,3)*B370+VLOOKUP(B370,X1テーブル!B$4:E$45,4),0)</f>
        <v>684</v>
      </c>
    </row>
    <row r="371" spans="2:3" x14ac:dyDescent="0.15">
      <c r="B371" s="1">
        <f t="shared" si="6"/>
        <v>76800</v>
      </c>
      <c r="C371">
        <f>ROUNDDOWN(VLOOKUP(B371,X1テーブル!B$4:E$45,3)*B371+VLOOKUP(B371,X1テーブル!B$4:E$45,4),0)</f>
        <v>684</v>
      </c>
    </row>
    <row r="372" spans="2:3" x14ac:dyDescent="0.15">
      <c r="B372" s="1">
        <f t="shared" si="6"/>
        <v>76900</v>
      </c>
      <c r="C372">
        <f>ROUNDDOWN(VLOOKUP(B372,X1テーブル!B$4:E$45,3)*B372+VLOOKUP(B372,X1テーブル!B$4:E$45,4),0)</f>
        <v>684</v>
      </c>
    </row>
    <row r="373" spans="2:3" x14ac:dyDescent="0.15">
      <c r="B373" s="1">
        <f t="shared" si="6"/>
        <v>77000</v>
      </c>
      <c r="C373">
        <f>ROUNDDOWN(VLOOKUP(B373,X1テーブル!B$4:E$45,3)*B373+VLOOKUP(B373,X1テーブル!B$4:E$45,4),0)</f>
        <v>684</v>
      </c>
    </row>
    <row r="374" spans="2:3" x14ac:dyDescent="0.15">
      <c r="B374" s="1">
        <f t="shared" si="6"/>
        <v>77100</v>
      </c>
      <c r="C374">
        <f>ROUNDDOWN(VLOOKUP(B374,X1テーブル!B$4:E$45,3)*B374+VLOOKUP(B374,X1テーブル!B$4:E$45,4),0)</f>
        <v>684</v>
      </c>
    </row>
    <row r="375" spans="2:3" x14ac:dyDescent="0.15">
      <c r="B375" s="1">
        <f t="shared" si="6"/>
        <v>77200</v>
      </c>
      <c r="C375">
        <f>ROUNDDOWN(VLOOKUP(B375,X1テーブル!B$4:E$45,3)*B375+VLOOKUP(B375,X1テーブル!B$4:E$45,4),0)</f>
        <v>685</v>
      </c>
    </row>
    <row r="376" spans="2:3" x14ac:dyDescent="0.15">
      <c r="B376" s="1">
        <f t="shared" si="6"/>
        <v>77300</v>
      </c>
      <c r="C376">
        <f>ROUNDDOWN(VLOOKUP(B376,X1テーブル!B$4:E$45,3)*B376+VLOOKUP(B376,X1テーブル!B$4:E$45,4),0)</f>
        <v>685</v>
      </c>
    </row>
    <row r="377" spans="2:3" x14ac:dyDescent="0.15">
      <c r="B377" s="1">
        <f t="shared" si="6"/>
        <v>77400</v>
      </c>
      <c r="C377">
        <f>ROUNDDOWN(VLOOKUP(B377,X1テーブル!B$4:E$45,3)*B377+VLOOKUP(B377,X1テーブル!B$4:E$45,4),0)</f>
        <v>685</v>
      </c>
    </row>
    <row r="378" spans="2:3" x14ac:dyDescent="0.15">
      <c r="B378" s="1">
        <f t="shared" si="6"/>
        <v>77500</v>
      </c>
      <c r="C378">
        <f>ROUNDDOWN(VLOOKUP(B378,X1テーブル!B$4:E$45,3)*B378+VLOOKUP(B378,X1テーブル!B$4:E$45,4),0)</f>
        <v>685</v>
      </c>
    </row>
    <row r="379" spans="2:3" x14ac:dyDescent="0.15">
      <c r="B379" s="1">
        <f t="shared" si="6"/>
        <v>77600</v>
      </c>
      <c r="C379">
        <f>ROUNDDOWN(VLOOKUP(B379,X1テーブル!B$4:E$45,3)*B379+VLOOKUP(B379,X1テーブル!B$4:E$45,4),0)</f>
        <v>685</v>
      </c>
    </row>
    <row r="380" spans="2:3" x14ac:dyDescent="0.15">
      <c r="B380" s="1">
        <f t="shared" si="6"/>
        <v>77700</v>
      </c>
      <c r="C380">
        <f>ROUNDDOWN(VLOOKUP(B380,X1テーブル!B$4:E$45,3)*B380+VLOOKUP(B380,X1テーブル!B$4:E$45,4),0)</f>
        <v>685</v>
      </c>
    </row>
    <row r="381" spans="2:3" x14ac:dyDescent="0.15">
      <c r="B381" s="1">
        <f t="shared" si="6"/>
        <v>77800</v>
      </c>
      <c r="C381">
        <f>ROUNDDOWN(VLOOKUP(B381,X1テーブル!B$4:E$45,3)*B381+VLOOKUP(B381,X1テーブル!B$4:E$45,4),0)</f>
        <v>685</v>
      </c>
    </row>
    <row r="382" spans="2:3" x14ac:dyDescent="0.15">
      <c r="B382" s="1">
        <f t="shared" si="6"/>
        <v>77900</v>
      </c>
      <c r="C382">
        <f>ROUNDDOWN(VLOOKUP(B382,X1テーブル!B$4:E$45,3)*B382+VLOOKUP(B382,X1テーブル!B$4:E$45,4),0)</f>
        <v>686</v>
      </c>
    </row>
    <row r="383" spans="2:3" x14ac:dyDescent="0.15">
      <c r="B383" s="1">
        <f t="shared" si="6"/>
        <v>78000</v>
      </c>
      <c r="C383">
        <f>ROUNDDOWN(VLOOKUP(B383,X1テーブル!B$4:E$45,3)*B383+VLOOKUP(B383,X1テーブル!B$4:E$45,4),0)</f>
        <v>686</v>
      </c>
    </row>
    <row r="384" spans="2:3" x14ac:dyDescent="0.15">
      <c r="B384" s="1">
        <f t="shared" si="6"/>
        <v>78100</v>
      </c>
      <c r="C384">
        <f>ROUNDDOWN(VLOOKUP(B384,X1テーブル!B$4:E$45,3)*B384+VLOOKUP(B384,X1テーブル!B$4:E$45,4),0)</f>
        <v>686</v>
      </c>
    </row>
    <row r="385" spans="2:3" x14ac:dyDescent="0.15">
      <c r="B385" s="1">
        <f t="shared" si="6"/>
        <v>78200</v>
      </c>
      <c r="C385">
        <f>ROUNDDOWN(VLOOKUP(B385,X1テーブル!B$4:E$45,3)*B385+VLOOKUP(B385,X1テーブル!B$4:E$45,4),0)</f>
        <v>686</v>
      </c>
    </row>
    <row r="386" spans="2:3" x14ac:dyDescent="0.15">
      <c r="B386" s="1">
        <f t="shared" si="6"/>
        <v>78300</v>
      </c>
      <c r="C386">
        <f>ROUNDDOWN(VLOOKUP(B386,X1テーブル!B$4:E$45,3)*B386+VLOOKUP(B386,X1テーブル!B$4:E$45,4),0)</f>
        <v>686</v>
      </c>
    </row>
    <row r="387" spans="2:3" x14ac:dyDescent="0.15">
      <c r="B387" s="1">
        <f t="shared" si="6"/>
        <v>78400</v>
      </c>
      <c r="C387">
        <f>ROUNDDOWN(VLOOKUP(B387,X1テーブル!B$4:E$45,3)*B387+VLOOKUP(B387,X1テーブル!B$4:E$45,4),0)</f>
        <v>686</v>
      </c>
    </row>
    <row r="388" spans="2:3" x14ac:dyDescent="0.15">
      <c r="B388" s="1">
        <f t="shared" si="6"/>
        <v>78500</v>
      </c>
      <c r="C388">
        <f>ROUNDDOWN(VLOOKUP(B388,X1テーブル!B$4:E$45,3)*B388+VLOOKUP(B388,X1テーブル!B$4:E$45,4),0)</f>
        <v>686</v>
      </c>
    </row>
    <row r="389" spans="2:3" x14ac:dyDescent="0.15">
      <c r="B389" s="1">
        <f t="shared" si="6"/>
        <v>78600</v>
      </c>
      <c r="C389">
        <f>ROUNDDOWN(VLOOKUP(B389,X1テーブル!B$4:E$45,3)*B389+VLOOKUP(B389,X1テーブル!B$4:E$45,4),0)</f>
        <v>687</v>
      </c>
    </row>
    <row r="390" spans="2:3" x14ac:dyDescent="0.15">
      <c r="B390" s="1">
        <f t="shared" si="6"/>
        <v>78700</v>
      </c>
      <c r="C390">
        <f>ROUNDDOWN(VLOOKUP(B390,X1テーブル!B$4:E$45,3)*B390+VLOOKUP(B390,X1テーブル!B$4:E$45,4),0)</f>
        <v>687</v>
      </c>
    </row>
    <row r="391" spans="2:3" x14ac:dyDescent="0.15">
      <c r="B391" s="1">
        <f t="shared" si="6"/>
        <v>78800</v>
      </c>
      <c r="C391">
        <f>ROUNDDOWN(VLOOKUP(B391,X1テーブル!B$4:E$45,3)*B391+VLOOKUP(B391,X1テーブル!B$4:E$45,4),0)</f>
        <v>687</v>
      </c>
    </row>
    <row r="392" spans="2:3" x14ac:dyDescent="0.15">
      <c r="B392" s="1">
        <f t="shared" si="6"/>
        <v>78900</v>
      </c>
      <c r="C392">
        <f>ROUNDDOWN(VLOOKUP(B392,X1テーブル!B$4:E$45,3)*B392+VLOOKUP(B392,X1テーブル!B$4:E$45,4),0)</f>
        <v>687</v>
      </c>
    </row>
    <row r="393" spans="2:3" x14ac:dyDescent="0.15">
      <c r="B393" s="1">
        <f t="shared" si="6"/>
        <v>79000</v>
      </c>
      <c r="C393">
        <f>ROUNDDOWN(VLOOKUP(B393,X1テーブル!B$4:E$45,3)*B393+VLOOKUP(B393,X1テーブル!B$4:E$45,4),0)</f>
        <v>687</v>
      </c>
    </row>
    <row r="394" spans="2:3" x14ac:dyDescent="0.15">
      <c r="B394" s="1">
        <f t="shared" si="6"/>
        <v>79100</v>
      </c>
      <c r="C394">
        <f>ROUNDDOWN(VLOOKUP(B394,X1テーブル!B$4:E$45,3)*B394+VLOOKUP(B394,X1テーブル!B$4:E$45,4),0)</f>
        <v>687</v>
      </c>
    </row>
    <row r="395" spans="2:3" x14ac:dyDescent="0.15">
      <c r="B395" s="1">
        <f t="shared" si="6"/>
        <v>79200</v>
      </c>
      <c r="C395">
        <f>ROUNDDOWN(VLOOKUP(B395,X1テーブル!B$4:E$45,3)*B395+VLOOKUP(B395,X1テーブル!B$4:E$45,4),0)</f>
        <v>687</v>
      </c>
    </row>
    <row r="396" spans="2:3" x14ac:dyDescent="0.15">
      <c r="B396" s="1">
        <f t="shared" si="6"/>
        <v>79300</v>
      </c>
      <c r="C396">
        <f>ROUNDDOWN(VLOOKUP(B396,X1テーブル!B$4:E$45,3)*B396+VLOOKUP(B396,X1テーブル!B$4:E$45,4),0)</f>
        <v>688</v>
      </c>
    </row>
    <row r="397" spans="2:3" x14ac:dyDescent="0.15">
      <c r="B397" s="1">
        <f t="shared" si="6"/>
        <v>79400</v>
      </c>
      <c r="C397">
        <f>ROUNDDOWN(VLOOKUP(B397,X1テーブル!B$4:E$45,3)*B397+VLOOKUP(B397,X1テーブル!B$4:E$45,4),0)</f>
        <v>688</v>
      </c>
    </row>
    <row r="398" spans="2:3" x14ac:dyDescent="0.15">
      <c r="B398" s="1">
        <f t="shared" si="6"/>
        <v>79500</v>
      </c>
      <c r="C398">
        <f>ROUNDDOWN(VLOOKUP(B398,X1テーブル!B$4:E$45,3)*B398+VLOOKUP(B398,X1テーブル!B$4:E$45,4),0)</f>
        <v>688</v>
      </c>
    </row>
    <row r="399" spans="2:3" x14ac:dyDescent="0.15">
      <c r="B399" s="1">
        <f t="shared" si="6"/>
        <v>79600</v>
      </c>
      <c r="C399">
        <f>ROUNDDOWN(VLOOKUP(B399,X1テーブル!B$4:E$45,3)*B399+VLOOKUP(B399,X1テーブル!B$4:E$45,4),0)</f>
        <v>688</v>
      </c>
    </row>
    <row r="400" spans="2:3" x14ac:dyDescent="0.15">
      <c r="B400" s="1">
        <f t="shared" si="6"/>
        <v>79700</v>
      </c>
      <c r="C400">
        <f>ROUNDDOWN(VLOOKUP(B400,X1テーブル!B$4:E$45,3)*B400+VLOOKUP(B400,X1テーブル!B$4:E$45,4),0)</f>
        <v>688</v>
      </c>
    </row>
    <row r="401" spans="2:3" x14ac:dyDescent="0.15">
      <c r="B401" s="1">
        <f t="shared" si="6"/>
        <v>79800</v>
      </c>
      <c r="C401">
        <f>ROUNDDOWN(VLOOKUP(B401,X1テーブル!B$4:E$45,3)*B401+VLOOKUP(B401,X1テーブル!B$4:E$45,4),0)</f>
        <v>688</v>
      </c>
    </row>
    <row r="402" spans="2:3" x14ac:dyDescent="0.15">
      <c r="B402" s="1">
        <f t="shared" si="6"/>
        <v>79900</v>
      </c>
      <c r="C402">
        <f>ROUNDDOWN(VLOOKUP(B402,X1テーブル!B$4:E$45,3)*B402+VLOOKUP(B402,X1テーブル!B$4:E$45,4),0)</f>
        <v>688</v>
      </c>
    </row>
    <row r="403" spans="2:3" x14ac:dyDescent="0.15">
      <c r="B403" s="1">
        <f t="shared" si="6"/>
        <v>80000</v>
      </c>
      <c r="C403">
        <f>ROUNDDOWN(VLOOKUP(B403,X1テーブル!B$4:E$45,3)*B403+VLOOKUP(B403,X1テーブル!B$4:E$45,4),0)</f>
        <v>689</v>
      </c>
    </row>
    <row r="404" spans="2:3" x14ac:dyDescent="0.15">
      <c r="B404" s="1">
        <f t="shared" si="6"/>
        <v>80100</v>
      </c>
      <c r="C404">
        <f>ROUNDDOWN(VLOOKUP(B404,X1テーブル!B$4:E$45,3)*B404+VLOOKUP(B404,X1テーブル!B$4:E$45,4),0)</f>
        <v>689</v>
      </c>
    </row>
    <row r="405" spans="2:3" x14ac:dyDescent="0.15">
      <c r="B405" s="1">
        <f t="shared" si="6"/>
        <v>80200</v>
      </c>
      <c r="C405">
        <f>ROUNDDOWN(VLOOKUP(B405,X1テーブル!B$4:E$45,3)*B405+VLOOKUP(B405,X1テーブル!B$4:E$45,4),0)</f>
        <v>689</v>
      </c>
    </row>
    <row r="406" spans="2:3" x14ac:dyDescent="0.15">
      <c r="B406" s="1">
        <f t="shared" si="6"/>
        <v>80300</v>
      </c>
      <c r="C406">
        <f>ROUNDDOWN(VLOOKUP(B406,X1テーブル!B$4:E$45,3)*B406+VLOOKUP(B406,X1テーブル!B$4:E$45,4),0)</f>
        <v>689</v>
      </c>
    </row>
    <row r="407" spans="2:3" x14ac:dyDescent="0.15">
      <c r="B407" s="1">
        <f t="shared" si="6"/>
        <v>80400</v>
      </c>
      <c r="C407">
        <f>ROUNDDOWN(VLOOKUP(B407,X1テーブル!B$4:E$45,3)*B407+VLOOKUP(B407,X1テーブル!B$4:E$45,4),0)</f>
        <v>689</v>
      </c>
    </row>
    <row r="408" spans="2:3" x14ac:dyDescent="0.15">
      <c r="B408" s="1">
        <f t="shared" si="6"/>
        <v>80500</v>
      </c>
      <c r="C408">
        <f>ROUNDDOWN(VLOOKUP(B408,X1テーブル!B$4:E$45,3)*B408+VLOOKUP(B408,X1テーブル!B$4:E$45,4),0)</f>
        <v>689</v>
      </c>
    </row>
    <row r="409" spans="2:3" x14ac:dyDescent="0.15">
      <c r="B409" s="1">
        <f t="shared" si="6"/>
        <v>80600</v>
      </c>
      <c r="C409">
        <f>ROUNDDOWN(VLOOKUP(B409,X1テーブル!B$4:E$45,3)*B409+VLOOKUP(B409,X1テーブル!B$4:E$45,4),0)</f>
        <v>689</v>
      </c>
    </row>
    <row r="410" spans="2:3" x14ac:dyDescent="0.15">
      <c r="B410" s="1">
        <f t="shared" si="6"/>
        <v>80700</v>
      </c>
      <c r="C410">
        <f>ROUNDDOWN(VLOOKUP(B410,X1テーブル!B$4:E$45,3)*B410+VLOOKUP(B410,X1テーブル!B$4:E$45,4),0)</f>
        <v>689</v>
      </c>
    </row>
    <row r="411" spans="2:3" x14ac:dyDescent="0.15">
      <c r="B411" s="1">
        <f t="shared" si="6"/>
        <v>80800</v>
      </c>
      <c r="C411">
        <f>ROUNDDOWN(VLOOKUP(B411,X1テーブル!B$4:E$45,3)*B411+VLOOKUP(B411,X1テーブル!B$4:E$45,4),0)</f>
        <v>689</v>
      </c>
    </row>
    <row r="412" spans="2:3" x14ac:dyDescent="0.15">
      <c r="B412" s="1">
        <f t="shared" ref="B412:B475" si="7">+B411+100</f>
        <v>80900</v>
      </c>
      <c r="C412">
        <f>ROUNDDOWN(VLOOKUP(B412,X1テーブル!B$4:E$45,3)*B412+VLOOKUP(B412,X1テーブル!B$4:E$45,4),0)</f>
        <v>689</v>
      </c>
    </row>
    <row r="413" spans="2:3" x14ac:dyDescent="0.15">
      <c r="B413" s="1">
        <f t="shared" si="7"/>
        <v>81000</v>
      </c>
      <c r="C413">
        <f>ROUNDDOWN(VLOOKUP(B413,X1テーブル!B$4:E$45,3)*B413+VLOOKUP(B413,X1テーブル!B$4:E$45,4),0)</f>
        <v>690</v>
      </c>
    </row>
    <row r="414" spans="2:3" x14ac:dyDescent="0.15">
      <c r="B414" s="1">
        <f t="shared" si="7"/>
        <v>81100</v>
      </c>
      <c r="C414">
        <f>ROUNDDOWN(VLOOKUP(B414,X1テーブル!B$4:E$45,3)*B414+VLOOKUP(B414,X1テーブル!B$4:E$45,4),0)</f>
        <v>690</v>
      </c>
    </row>
    <row r="415" spans="2:3" x14ac:dyDescent="0.15">
      <c r="B415" s="1">
        <f t="shared" si="7"/>
        <v>81200</v>
      </c>
      <c r="C415">
        <f>ROUNDDOWN(VLOOKUP(B415,X1テーブル!B$4:E$45,3)*B415+VLOOKUP(B415,X1テーブル!B$4:E$45,4),0)</f>
        <v>690</v>
      </c>
    </row>
    <row r="416" spans="2:3" x14ac:dyDescent="0.15">
      <c r="B416" s="1">
        <f t="shared" si="7"/>
        <v>81300</v>
      </c>
      <c r="C416">
        <f>ROUNDDOWN(VLOOKUP(B416,X1テーブル!B$4:E$45,3)*B416+VLOOKUP(B416,X1テーブル!B$4:E$45,4),0)</f>
        <v>690</v>
      </c>
    </row>
    <row r="417" spans="2:3" x14ac:dyDescent="0.15">
      <c r="B417" s="1">
        <f t="shared" si="7"/>
        <v>81400</v>
      </c>
      <c r="C417">
        <f>ROUNDDOWN(VLOOKUP(B417,X1テーブル!B$4:E$45,3)*B417+VLOOKUP(B417,X1テーブル!B$4:E$45,4),0)</f>
        <v>690</v>
      </c>
    </row>
    <row r="418" spans="2:3" x14ac:dyDescent="0.15">
      <c r="B418" s="1">
        <f t="shared" si="7"/>
        <v>81500</v>
      </c>
      <c r="C418">
        <f>ROUNDDOWN(VLOOKUP(B418,X1テーブル!B$4:E$45,3)*B418+VLOOKUP(B418,X1テーブル!B$4:E$45,4),0)</f>
        <v>690</v>
      </c>
    </row>
    <row r="419" spans="2:3" x14ac:dyDescent="0.15">
      <c r="B419" s="1">
        <f t="shared" si="7"/>
        <v>81600</v>
      </c>
      <c r="C419">
        <f>ROUNDDOWN(VLOOKUP(B419,X1テーブル!B$4:E$45,3)*B419+VLOOKUP(B419,X1テーブル!B$4:E$45,4),0)</f>
        <v>690</v>
      </c>
    </row>
    <row r="420" spans="2:3" x14ac:dyDescent="0.15">
      <c r="B420" s="1">
        <f t="shared" si="7"/>
        <v>81700</v>
      </c>
      <c r="C420">
        <f>ROUNDDOWN(VLOOKUP(B420,X1テーブル!B$4:E$45,3)*B420+VLOOKUP(B420,X1テーブル!B$4:E$45,4),0)</f>
        <v>690</v>
      </c>
    </row>
    <row r="421" spans="2:3" x14ac:dyDescent="0.15">
      <c r="B421" s="1">
        <f t="shared" si="7"/>
        <v>81800</v>
      </c>
      <c r="C421">
        <f>ROUNDDOWN(VLOOKUP(B421,X1テーブル!B$4:E$45,3)*B421+VLOOKUP(B421,X1テーブル!B$4:E$45,4),0)</f>
        <v>690</v>
      </c>
    </row>
    <row r="422" spans="2:3" x14ac:dyDescent="0.15">
      <c r="B422" s="1">
        <f t="shared" si="7"/>
        <v>81900</v>
      </c>
      <c r="C422">
        <f>ROUNDDOWN(VLOOKUP(B422,X1テーブル!B$4:E$45,3)*B422+VLOOKUP(B422,X1テーブル!B$4:E$45,4),0)</f>
        <v>691</v>
      </c>
    </row>
    <row r="423" spans="2:3" x14ac:dyDescent="0.15">
      <c r="B423" s="1">
        <f t="shared" si="7"/>
        <v>82000</v>
      </c>
      <c r="C423">
        <f>ROUNDDOWN(VLOOKUP(B423,X1テーブル!B$4:E$45,3)*B423+VLOOKUP(B423,X1テーブル!B$4:E$45,4),0)</f>
        <v>691</v>
      </c>
    </row>
    <row r="424" spans="2:3" x14ac:dyDescent="0.15">
      <c r="B424" s="1">
        <f t="shared" si="7"/>
        <v>82100</v>
      </c>
      <c r="C424">
        <f>ROUNDDOWN(VLOOKUP(B424,X1テーブル!B$4:E$45,3)*B424+VLOOKUP(B424,X1テーブル!B$4:E$45,4),0)</f>
        <v>691</v>
      </c>
    </row>
    <row r="425" spans="2:3" x14ac:dyDescent="0.15">
      <c r="B425" s="1">
        <f t="shared" si="7"/>
        <v>82200</v>
      </c>
      <c r="C425">
        <f>ROUNDDOWN(VLOOKUP(B425,X1テーブル!B$4:E$45,3)*B425+VLOOKUP(B425,X1テーブル!B$4:E$45,4),0)</f>
        <v>691</v>
      </c>
    </row>
    <row r="426" spans="2:3" x14ac:dyDescent="0.15">
      <c r="B426" s="1">
        <f t="shared" si="7"/>
        <v>82300</v>
      </c>
      <c r="C426">
        <f>ROUNDDOWN(VLOOKUP(B426,X1テーブル!B$4:E$45,3)*B426+VLOOKUP(B426,X1テーブル!B$4:E$45,4),0)</f>
        <v>691</v>
      </c>
    </row>
    <row r="427" spans="2:3" x14ac:dyDescent="0.15">
      <c r="B427" s="1">
        <f t="shared" si="7"/>
        <v>82400</v>
      </c>
      <c r="C427">
        <f>ROUNDDOWN(VLOOKUP(B427,X1テーブル!B$4:E$45,3)*B427+VLOOKUP(B427,X1テーブル!B$4:E$45,4),0)</f>
        <v>691</v>
      </c>
    </row>
    <row r="428" spans="2:3" x14ac:dyDescent="0.15">
      <c r="B428" s="1">
        <f t="shared" si="7"/>
        <v>82500</v>
      </c>
      <c r="C428">
        <f>ROUNDDOWN(VLOOKUP(B428,X1テーブル!B$4:E$45,3)*B428+VLOOKUP(B428,X1テーブル!B$4:E$45,4),0)</f>
        <v>691</v>
      </c>
    </row>
    <row r="429" spans="2:3" x14ac:dyDescent="0.15">
      <c r="B429" s="1">
        <f t="shared" si="7"/>
        <v>82600</v>
      </c>
      <c r="C429">
        <f>ROUNDDOWN(VLOOKUP(B429,X1テーブル!B$4:E$45,3)*B429+VLOOKUP(B429,X1テーブル!B$4:E$45,4),0)</f>
        <v>691</v>
      </c>
    </row>
    <row r="430" spans="2:3" x14ac:dyDescent="0.15">
      <c r="B430" s="1">
        <f t="shared" si="7"/>
        <v>82700</v>
      </c>
      <c r="C430">
        <f>ROUNDDOWN(VLOOKUP(B430,X1テーブル!B$4:E$45,3)*B430+VLOOKUP(B430,X1テーブル!B$4:E$45,4),0)</f>
        <v>691</v>
      </c>
    </row>
    <row r="431" spans="2:3" x14ac:dyDescent="0.15">
      <c r="B431" s="1">
        <f t="shared" si="7"/>
        <v>82800</v>
      </c>
      <c r="C431">
        <f>ROUNDDOWN(VLOOKUP(B431,X1テーブル!B$4:E$45,3)*B431+VLOOKUP(B431,X1テーブル!B$4:E$45,4),0)</f>
        <v>692</v>
      </c>
    </row>
    <row r="432" spans="2:3" x14ac:dyDescent="0.15">
      <c r="B432" s="1">
        <f t="shared" si="7"/>
        <v>82900</v>
      </c>
      <c r="C432">
        <f>ROUNDDOWN(VLOOKUP(B432,X1テーブル!B$4:E$45,3)*B432+VLOOKUP(B432,X1テーブル!B$4:E$45,4),0)</f>
        <v>692</v>
      </c>
    </row>
    <row r="433" spans="2:3" x14ac:dyDescent="0.15">
      <c r="B433" s="1">
        <f t="shared" si="7"/>
        <v>83000</v>
      </c>
      <c r="C433">
        <f>ROUNDDOWN(VLOOKUP(B433,X1テーブル!B$4:E$45,3)*B433+VLOOKUP(B433,X1テーブル!B$4:E$45,4),0)</f>
        <v>692</v>
      </c>
    </row>
    <row r="434" spans="2:3" x14ac:dyDescent="0.15">
      <c r="B434" s="1">
        <f t="shared" si="7"/>
        <v>83100</v>
      </c>
      <c r="C434">
        <f>ROUNDDOWN(VLOOKUP(B434,X1テーブル!B$4:E$45,3)*B434+VLOOKUP(B434,X1テーブル!B$4:E$45,4),0)</f>
        <v>692</v>
      </c>
    </row>
    <row r="435" spans="2:3" x14ac:dyDescent="0.15">
      <c r="B435" s="1">
        <f t="shared" si="7"/>
        <v>83200</v>
      </c>
      <c r="C435">
        <f>ROUNDDOWN(VLOOKUP(B435,X1テーブル!B$4:E$45,3)*B435+VLOOKUP(B435,X1テーブル!B$4:E$45,4),0)</f>
        <v>692</v>
      </c>
    </row>
    <row r="436" spans="2:3" x14ac:dyDescent="0.15">
      <c r="B436" s="1">
        <f t="shared" si="7"/>
        <v>83300</v>
      </c>
      <c r="C436">
        <f>ROUNDDOWN(VLOOKUP(B436,X1テーブル!B$4:E$45,3)*B436+VLOOKUP(B436,X1テーブル!B$4:E$45,4),0)</f>
        <v>692</v>
      </c>
    </row>
    <row r="437" spans="2:3" x14ac:dyDescent="0.15">
      <c r="B437" s="1">
        <f t="shared" si="7"/>
        <v>83400</v>
      </c>
      <c r="C437">
        <f>ROUNDDOWN(VLOOKUP(B437,X1テーブル!B$4:E$45,3)*B437+VLOOKUP(B437,X1テーブル!B$4:E$45,4),0)</f>
        <v>692</v>
      </c>
    </row>
    <row r="438" spans="2:3" x14ac:dyDescent="0.15">
      <c r="B438" s="1">
        <f t="shared" si="7"/>
        <v>83500</v>
      </c>
      <c r="C438">
        <f>ROUNDDOWN(VLOOKUP(B438,X1テーブル!B$4:E$45,3)*B438+VLOOKUP(B438,X1テーブル!B$4:E$45,4),0)</f>
        <v>692</v>
      </c>
    </row>
    <row r="439" spans="2:3" x14ac:dyDescent="0.15">
      <c r="B439" s="1">
        <f t="shared" si="7"/>
        <v>83600</v>
      </c>
      <c r="C439">
        <f>ROUNDDOWN(VLOOKUP(B439,X1テーブル!B$4:E$45,3)*B439+VLOOKUP(B439,X1テーブル!B$4:E$45,4),0)</f>
        <v>692</v>
      </c>
    </row>
    <row r="440" spans="2:3" x14ac:dyDescent="0.15">
      <c r="B440" s="1">
        <f t="shared" si="7"/>
        <v>83700</v>
      </c>
      <c r="C440">
        <f>ROUNDDOWN(VLOOKUP(B440,X1テーブル!B$4:E$45,3)*B440+VLOOKUP(B440,X1テーブル!B$4:E$45,4),0)</f>
        <v>693</v>
      </c>
    </row>
    <row r="441" spans="2:3" x14ac:dyDescent="0.15">
      <c r="B441" s="1">
        <f t="shared" si="7"/>
        <v>83800</v>
      </c>
      <c r="C441">
        <f>ROUNDDOWN(VLOOKUP(B441,X1テーブル!B$4:E$45,3)*B441+VLOOKUP(B441,X1テーブル!B$4:E$45,4),0)</f>
        <v>693</v>
      </c>
    </row>
    <row r="442" spans="2:3" x14ac:dyDescent="0.15">
      <c r="B442" s="1">
        <f t="shared" si="7"/>
        <v>83900</v>
      </c>
      <c r="C442">
        <f>ROUNDDOWN(VLOOKUP(B442,X1テーブル!B$4:E$45,3)*B442+VLOOKUP(B442,X1テーブル!B$4:E$45,4),0)</f>
        <v>693</v>
      </c>
    </row>
    <row r="443" spans="2:3" x14ac:dyDescent="0.15">
      <c r="B443" s="1">
        <f t="shared" si="7"/>
        <v>84000</v>
      </c>
      <c r="C443">
        <f>ROUNDDOWN(VLOOKUP(B443,X1テーブル!B$4:E$45,3)*B443+VLOOKUP(B443,X1テーブル!B$4:E$45,4),0)</f>
        <v>693</v>
      </c>
    </row>
    <row r="444" spans="2:3" x14ac:dyDescent="0.15">
      <c r="B444" s="1">
        <f t="shared" si="7"/>
        <v>84100</v>
      </c>
      <c r="C444">
        <f>ROUNDDOWN(VLOOKUP(B444,X1テーブル!B$4:E$45,3)*B444+VLOOKUP(B444,X1テーブル!B$4:E$45,4),0)</f>
        <v>693</v>
      </c>
    </row>
    <row r="445" spans="2:3" x14ac:dyDescent="0.15">
      <c r="B445" s="1">
        <f t="shared" si="7"/>
        <v>84200</v>
      </c>
      <c r="C445">
        <f>ROUNDDOWN(VLOOKUP(B445,X1テーブル!B$4:E$45,3)*B445+VLOOKUP(B445,X1テーブル!B$4:E$45,4),0)</f>
        <v>693</v>
      </c>
    </row>
    <row r="446" spans="2:3" x14ac:dyDescent="0.15">
      <c r="B446" s="1">
        <f t="shared" si="7"/>
        <v>84300</v>
      </c>
      <c r="C446">
        <f>ROUNDDOWN(VLOOKUP(B446,X1テーブル!B$4:E$45,3)*B446+VLOOKUP(B446,X1テーブル!B$4:E$45,4),0)</f>
        <v>693</v>
      </c>
    </row>
    <row r="447" spans="2:3" x14ac:dyDescent="0.15">
      <c r="B447" s="1">
        <f t="shared" si="7"/>
        <v>84400</v>
      </c>
      <c r="C447">
        <f>ROUNDDOWN(VLOOKUP(B447,X1テーブル!B$4:E$45,3)*B447+VLOOKUP(B447,X1テーブル!B$4:E$45,4),0)</f>
        <v>693</v>
      </c>
    </row>
    <row r="448" spans="2:3" x14ac:dyDescent="0.15">
      <c r="B448" s="1">
        <f t="shared" si="7"/>
        <v>84500</v>
      </c>
      <c r="C448">
        <f>ROUNDDOWN(VLOOKUP(B448,X1テーブル!B$4:E$45,3)*B448+VLOOKUP(B448,X1テーブル!B$4:E$45,4),0)</f>
        <v>693</v>
      </c>
    </row>
    <row r="449" spans="2:3" x14ac:dyDescent="0.15">
      <c r="B449" s="1">
        <f t="shared" si="7"/>
        <v>84600</v>
      </c>
      <c r="C449">
        <f>ROUNDDOWN(VLOOKUP(B449,X1テーブル!B$4:E$45,3)*B449+VLOOKUP(B449,X1テーブル!B$4:E$45,4),0)</f>
        <v>694</v>
      </c>
    </row>
    <row r="450" spans="2:3" x14ac:dyDescent="0.15">
      <c r="B450" s="1">
        <f t="shared" si="7"/>
        <v>84700</v>
      </c>
      <c r="C450">
        <f>ROUNDDOWN(VLOOKUP(B450,X1テーブル!B$4:E$45,3)*B450+VLOOKUP(B450,X1テーブル!B$4:E$45,4),0)</f>
        <v>694</v>
      </c>
    </row>
    <row r="451" spans="2:3" x14ac:dyDescent="0.15">
      <c r="B451" s="1">
        <f t="shared" si="7"/>
        <v>84800</v>
      </c>
      <c r="C451">
        <f>ROUNDDOWN(VLOOKUP(B451,X1テーブル!B$4:E$45,3)*B451+VLOOKUP(B451,X1テーブル!B$4:E$45,4),0)</f>
        <v>694</v>
      </c>
    </row>
    <row r="452" spans="2:3" x14ac:dyDescent="0.15">
      <c r="B452" s="1">
        <f t="shared" si="7"/>
        <v>84900</v>
      </c>
      <c r="C452">
        <f>ROUNDDOWN(VLOOKUP(B452,X1テーブル!B$4:E$45,3)*B452+VLOOKUP(B452,X1テーブル!B$4:E$45,4),0)</f>
        <v>694</v>
      </c>
    </row>
    <row r="453" spans="2:3" x14ac:dyDescent="0.15">
      <c r="B453" s="1">
        <f t="shared" si="7"/>
        <v>85000</v>
      </c>
      <c r="C453">
        <f>ROUNDDOWN(VLOOKUP(B453,X1テーブル!B$4:E$45,3)*B453+VLOOKUP(B453,X1テーブル!B$4:E$45,4),0)</f>
        <v>694</v>
      </c>
    </row>
    <row r="454" spans="2:3" x14ac:dyDescent="0.15">
      <c r="B454" s="1">
        <f t="shared" si="7"/>
        <v>85100</v>
      </c>
      <c r="C454">
        <f>ROUNDDOWN(VLOOKUP(B454,X1テーブル!B$4:E$45,3)*B454+VLOOKUP(B454,X1テーブル!B$4:E$45,4),0)</f>
        <v>694</v>
      </c>
    </row>
    <row r="455" spans="2:3" x14ac:dyDescent="0.15">
      <c r="B455" s="1">
        <f t="shared" si="7"/>
        <v>85200</v>
      </c>
      <c r="C455">
        <f>ROUNDDOWN(VLOOKUP(B455,X1テーブル!B$4:E$45,3)*B455+VLOOKUP(B455,X1テーブル!B$4:E$45,4),0)</f>
        <v>694</v>
      </c>
    </row>
    <row r="456" spans="2:3" x14ac:dyDescent="0.15">
      <c r="B456" s="1">
        <f t="shared" si="7"/>
        <v>85300</v>
      </c>
      <c r="C456">
        <f>ROUNDDOWN(VLOOKUP(B456,X1テーブル!B$4:E$45,3)*B456+VLOOKUP(B456,X1テーブル!B$4:E$45,4),0)</f>
        <v>694</v>
      </c>
    </row>
    <row r="457" spans="2:3" x14ac:dyDescent="0.15">
      <c r="B457" s="1">
        <f t="shared" si="7"/>
        <v>85400</v>
      </c>
      <c r="C457">
        <f>ROUNDDOWN(VLOOKUP(B457,X1テーブル!B$4:E$45,3)*B457+VLOOKUP(B457,X1テーブル!B$4:E$45,4),0)</f>
        <v>694</v>
      </c>
    </row>
    <row r="458" spans="2:3" x14ac:dyDescent="0.15">
      <c r="B458" s="1">
        <f t="shared" si="7"/>
        <v>85500</v>
      </c>
      <c r="C458">
        <f>ROUNDDOWN(VLOOKUP(B458,X1テーブル!B$4:E$45,3)*B458+VLOOKUP(B458,X1テーブル!B$4:E$45,4),0)</f>
        <v>695</v>
      </c>
    </row>
    <row r="459" spans="2:3" x14ac:dyDescent="0.15">
      <c r="B459" s="1">
        <f t="shared" si="7"/>
        <v>85600</v>
      </c>
      <c r="C459">
        <f>ROUNDDOWN(VLOOKUP(B459,X1テーブル!B$4:E$45,3)*B459+VLOOKUP(B459,X1テーブル!B$4:E$45,4),0)</f>
        <v>695</v>
      </c>
    </row>
    <row r="460" spans="2:3" x14ac:dyDescent="0.15">
      <c r="B460" s="1">
        <f t="shared" si="7"/>
        <v>85700</v>
      </c>
      <c r="C460">
        <f>ROUNDDOWN(VLOOKUP(B460,X1テーブル!B$4:E$45,3)*B460+VLOOKUP(B460,X1テーブル!B$4:E$45,4),0)</f>
        <v>695</v>
      </c>
    </row>
    <row r="461" spans="2:3" x14ac:dyDescent="0.15">
      <c r="B461" s="1">
        <f t="shared" si="7"/>
        <v>85800</v>
      </c>
      <c r="C461">
        <f>ROUNDDOWN(VLOOKUP(B461,X1テーブル!B$4:E$45,3)*B461+VLOOKUP(B461,X1テーブル!B$4:E$45,4),0)</f>
        <v>695</v>
      </c>
    </row>
    <row r="462" spans="2:3" x14ac:dyDescent="0.15">
      <c r="B462" s="1">
        <f t="shared" si="7"/>
        <v>85900</v>
      </c>
      <c r="C462">
        <f>ROUNDDOWN(VLOOKUP(B462,X1テーブル!B$4:E$45,3)*B462+VLOOKUP(B462,X1テーブル!B$4:E$45,4),0)</f>
        <v>695</v>
      </c>
    </row>
    <row r="463" spans="2:3" x14ac:dyDescent="0.15">
      <c r="B463" s="1">
        <f t="shared" si="7"/>
        <v>86000</v>
      </c>
      <c r="C463">
        <f>ROUNDDOWN(VLOOKUP(B463,X1テーブル!B$4:E$45,3)*B463+VLOOKUP(B463,X1テーブル!B$4:E$45,4),0)</f>
        <v>695</v>
      </c>
    </row>
    <row r="464" spans="2:3" x14ac:dyDescent="0.15">
      <c r="B464" s="1">
        <f t="shared" si="7"/>
        <v>86100</v>
      </c>
      <c r="C464">
        <f>ROUNDDOWN(VLOOKUP(B464,X1テーブル!B$4:E$45,3)*B464+VLOOKUP(B464,X1テーブル!B$4:E$45,4),0)</f>
        <v>695</v>
      </c>
    </row>
    <row r="465" spans="2:3" x14ac:dyDescent="0.15">
      <c r="B465" s="1">
        <f t="shared" si="7"/>
        <v>86200</v>
      </c>
      <c r="C465">
        <f>ROUNDDOWN(VLOOKUP(B465,X1テーブル!B$4:E$45,3)*B465+VLOOKUP(B465,X1テーブル!B$4:E$45,4),0)</f>
        <v>695</v>
      </c>
    </row>
    <row r="466" spans="2:3" x14ac:dyDescent="0.15">
      <c r="B466" s="1">
        <f t="shared" si="7"/>
        <v>86300</v>
      </c>
      <c r="C466">
        <f>ROUNDDOWN(VLOOKUP(B466,X1テーブル!B$4:E$45,3)*B466+VLOOKUP(B466,X1テーブル!B$4:E$45,4),0)</f>
        <v>695</v>
      </c>
    </row>
    <row r="467" spans="2:3" x14ac:dyDescent="0.15">
      <c r="B467" s="1">
        <f t="shared" si="7"/>
        <v>86400</v>
      </c>
      <c r="C467">
        <f>ROUNDDOWN(VLOOKUP(B467,X1テーブル!B$4:E$45,3)*B467+VLOOKUP(B467,X1テーブル!B$4:E$45,4),0)</f>
        <v>696</v>
      </c>
    </row>
    <row r="468" spans="2:3" x14ac:dyDescent="0.15">
      <c r="B468" s="1">
        <f t="shared" si="7"/>
        <v>86500</v>
      </c>
      <c r="C468">
        <f>ROUNDDOWN(VLOOKUP(B468,X1テーブル!B$4:E$45,3)*B468+VLOOKUP(B468,X1テーブル!B$4:E$45,4),0)</f>
        <v>696</v>
      </c>
    </row>
    <row r="469" spans="2:3" x14ac:dyDescent="0.15">
      <c r="B469" s="1">
        <f t="shared" si="7"/>
        <v>86600</v>
      </c>
      <c r="C469">
        <f>ROUNDDOWN(VLOOKUP(B469,X1テーブル!B$4:E$45,3)*B469+VLOOKUP(B469,X1テーブル!B$4:E$45,4),0)</f>
        <v>696</v>
      </c>
    </row>
    <row r="470" spans="2:3" x14ac:dyDescent="0.15">
      <c r="B470" s="1">
        <f t="shared" si="7"/>
        <v>86700</v>
      </c>
      <c r="C470">
        <f>ROUNDDOWN(VLOOKUP(B470,X1テーブル!B$4:E$45,3)*B470+VLOOKUP(B470,X1テーブル!B$4:E$45,4),0)</f>
        <v>696</v>
      </c>
    </row>
    <row r="471" spans="2:3" x14ac:dyDescent="0.15">
      <c r="B471" s="1">
        <f t="shared" si="7"/>
        <v>86800</v>
      </c>
      <c r="C471">
        <f>ROUNDDOWN(VLOOKUP(B471,X1テーブル!B$4:E$45,3)*B471+VLOOKUP(B471,X1テーブル!B$4:E$45,4),0)</f>
        <v>696</v>
      </c>
    </row>
    <row r="472" spans="2:3" x14ac:dyDescent="0.15">
      <c r="B472" s="1">
        <f t="shared" si="7"/>
        <v>86900</v>
      </c>
      <c r="C472">
        <f>ROUNDDOWN(VLOOKUP(B472,X1テーブル!B$4:E$45,3)*B472+VLOOKUP(B472,X1テーブル!B$4:E$45,4),0)</f>
        <v>696</v>
      </c>
    </row>
    <row r="473" spans="2:3" x14ac:dyDescent="0.15">
      <c r="B473" s="1">
        <f t="shared" si="7"/>
        <v>87000</v>
      </c>
      <c r="C473">
        <f>ROUNDDOWN(VLOOKUP(B473,X1テーブル!B$4:E$45,3)*B473+VLOOKUP(B473,X1テーブル!B$4:E$45,4),0)</f>
        <v>696</v>
      </c>
    </row>
    <row r="474" spans="2:3" x14ac:dyDescent="0.15">
      <c r="B474" s="1">
        <f t="shared" si="7"/>
        <v>87100</v>
      </c>
      <c r="C474">
        <f>ROUNDDOWN(VLOOKUP(B474,X1テーブル!B$4:E$45,3)*B474+VLOOKUP(B474,X1テーブル!B$4:E$45,4),0)</f>
        <v>696</v>
      </c>
    </row>
    <row r="475" spans="2:3" x14ac:dyDescent="0.15">
      <c r="B475" s="1">
        <f t="shared" si="7"/>
        <v>87200</v>
      </c>
      <c r="C475">
        <f>ROUNDDOWN(VLOOKUP(B475,X1テーブル!B$4:E$45,3)*B475+VLOOKUP(B475,X1テーブル!B$4:E$45,4),0)</f>
        <v>696</v>
      </c>
    </row>
    <row r="476" spans="2:3" x14ac:dyDescent="0.15">
      <c r="B476" s="1">
        <f t="shared" ref="B476:B539" si="8">+B475+100</f>
        <v>87300</v>
      </c>
      <c r="C476">
        <f>ROUNDDOWN(VLOOKUP(B476,X1テーブル!B$4:E$45,3)*B476+VLOOKUP(B476,X1テーブル!B$4:E$45,4),0)</f>
        <v>697</v>
      </c>
    </row>
    <row r="477" spans="2:3" x14ac:dyDescent="0.15">
      <c r="B477" s="1">
        <f t="shared" si="8"/>
        <v>87400</v>
      </c>
      <c r="C477">
        <f>ROUNDDOWN(VLOOKUP(B477,X1テーブル!B$4:E$45,3)*B477+VLOOKUP(B477,X1テーブル!B$4:E$45,4),0)</f>
        <v>697</v>
      </c>
    </row>
    <row r="478" spans="2:3" x14ac:dyDescent="0.15">
      <c r="B478" s="1">
        <f t="shared" si="8"/>
        <v>87500</v>
      </c>
      <c r="C478">
        <f>ROUNDDOWN(VLOOKUP(B478,X1テーブル!B$4:E$45,3)*B478+VLOOKUP(B478,X1テーブル!B$4:E$45,4),0)</f>
        <v>697</v>
      </c>
    </row>
    <row r="479" spans="2:3" x14ac:dyDescent="0.15">
      <c r="B479" s="1">
        <f t="shared" si="8"/>
        <v>87600</v>
      </c>
      <c r="C479">
        <f>ROUNDDOWN(VLOOKUP(B479,X1テーブル!B$4:E$45,3)*B479+VLOOKUP(B479,X1テーブル!B$4:E$45,4),0)</f>
        <v>697</v>
      </c>
    </row>
    <row r="480" spans="2:3" x14ac:dyDescent="0.15">
      <c r="B480" s="1">
        <f t="shared" si="8"/>
        <v>87700</v>
      </c>
      <c r="C480">
        <f>ROUNDDOWN(VLOOKUP(B480,X1テーブル!B$4:E$45,3)*B480+VLOOKUP(B480,X1テーブル!B$4:E$45,4),0)</f>
        <v>697</v>
      </c>
    </row>
    <row r="481" spans="2:3" x14ac:dyDescent="0.15">
      <c r="B481" s="1">
        <f t="shared" si="8"/>
        <v>87800</v>
      </c>
      <c r="C481">
        <f>ROUNDDOWN(VLOOKUP(B481,X1テーブル!B$4:E$45,3)*B481+VLOOKUP(B481,X1テーブル!B$4:E$45,4),0)</f>
        <v>697</v>
      </c>
    </row>
    <row r="482" spans="2:3" x14ac:dyDescent="0.15">
      <c r="B482" s="1">
        <f t="shared" si="8"/>
        <v>87900</v>
      </c>
      <c r="C482">
        <f>ROUNDDOWN(VLOOKUP(B482,X1テーブル!B$4:E$45,3)*B482+VLOOKUP(B482,X1テーブル!B$4:E$45,4),0)</f>
        <v>697</v>
      </c>
    </row>
    <row r="483" spans="2:3" x14ac:dyDescent="0.15">
      <c r="B483" s="1">
        <f t="shared" si="8"/>
        <v>88000</v>
      </c>
      <c r="C483">
        <f>ROUNDDOWN(VLOOKUP(B483,X1テーブル!B$4:E$45,3)*B483+VLOOKUP(B483,X1テーブル!B$4:E$45,4),0)</f>
        <v>697</v>
      </c>
    </row>
    <row r="484" spans="2:3" x14ac:dyDescent="0.15">
      <c r="B484" s="1">
        <f t="shared" si="8"/>
        <v>88100</v>
      </c>
      <c r="C484">
        <f>ROUNDDOWN(VLOOKUP(B484,X1テーブル!B$4:E$45,3)*B484+VLOOKUP(B484,X1テーブル!B$4:E$45,4),0)</f>
        <v>697</v>
      </c>
    </row>
    <row r="485" spans="2:3" x14ac:dyDescent="0.15">
      <c r="B485" s="1">
        <f t="shared" si="8"/>
        <v>88200</v>
      </c>
      <c r="C485">
        <f>ROUNDDOWN(VLOOKUP(B485,X1テーブル!B$4:E$45,3)*B485+VLOOKUP(B485,X1テーブル!B$4:E$45,4),0)</f>
        <v>698</v>
      </c>
    </row>
    <row r="486" spans="2:3" x14ac:dyDescent="0.15">
      <c r="B486" s="1">
        <f t="shared" si="8"/>
        <v>88300</v>
      </c>
      <c r="C486">
        <f>ROUNDDOWN(VLOOKUP(B486,X1テーブル!B$4:E$45,3)*B486+VLOOKUP(B486,X1テーブル!B$4:E$45,4),0)</f>
        <v>698</v>
      </c>
    </row>
    <row r="487" spans="2:3" x14ac:dyDescent="0.15">
      <c r="B487" s="1">
        <f t="shared" si="8"/>
        <v>88400</v>
      </c>
      <c r="C487">
        <f>ROUNDDOWN(VLOOKUP(B487,X1テーブル!B$4:E$45,3)*B487+VLOOKUP(B487,X1テーブル!B$4:E$45,4),0)</f>
        <v>698</v>
      </c>
    </row>
    <row r="488" spans="2:3" x14ac:dyDescent="0.15">
      <c r="B488" s="1">
        <f t="shared" si="8"/>
        <v>88500</v>
      </c>
      <c r="C488">
        <f>ROUNDDOWN(VLOOKUP(B488,X1テーブル!B$4:E$45,3)*B488+VLOOKUP(B488,X1テーブル!B$4:E$45,4),0)</f>
        <v>698</v>
      </c>
    </row>
    <row r="489" spans="2:3" x14ac:dyDescent="0.15">
      <c r="B489" s="1">
        <f t="shared" si="8"/>
        <v>88600</v>
      </c>
      <c r="C489">
        <f>ROUNDDOWN(VLOOKUP(B489,X1テーブル!B$4:E$45,3)*B489+VLOOKUP(B489,X1テーブル!B$4:E$45,4),0)</f>
        <v>698</v>
      </c>
    </row>
    <row r="490" spans="2:3" x14ac:dyDescent="0.15">
      <c r="B490" s="1">
        <f t="shared" si="8"/>
        <v>88700</v>
      </c>
      <c r="C490">
        <f>ROUNDDOWN(VLOOKUP(B490,X1テーブル!B$4:E$45,3)*B490+VLOOKUP(B490,X1テーブル!B$4:E$45,4),0)</f>
        <v>698</v>
      </c>
    </row>
    <row r="491" spans="2:3" x14ac:dyDescent="0.15">
      <c r="B491" s="1">
        <f t="shared" si="8"/>
        <v>88800</v>
      </c>
      <c r="C491">
        <f>ROUNDDOWN(VLOOKUP(B491,X1テーブル!B$4:E$45,3)*B491+VLOOKUP(B491,X1テーブル!B$4:E$45,4),0)</f>
        <v>698</v>
      </c>
    </row>
    <row r="492" spans="2:3" x14ac:dyDescent="0.15">
      <c r="B492" s="1">
        <f t="shared" si="8"/>
        <v>88900</v>
      </c>
      <c r="C492">
        <f>ROUNDDOWN(VLOOKUP(B492,X1テーブル!B$4:E$45,3)*B492+VLOOKUP(B492,X1テーブル!B$4:E$45,4),0)</f>
        <v>698</v>
      </c>
    </row>
    <row r="493" spans="2:3" x14ac:dyDescent="0.15">
      <c r="B493" s="1">
        <f t="shared" si="8"/>
        <v>89000</v>
      </c>
      <c r="C493">
        <f>ROUNDDOWN(VLOOKUP(B493,X1テーブル!B$4:E$45,3)*B493+VLOOKUP(B493,X1テーブル!B$4:E$45,4),0)</f>
        <v>698</v>
      </c>
    </row>
    <row r="494" spans="2:3" x14ac:dyDescent="0.15">
      <c r="B494" s="1">
        <f t="shared" si="8"/>
        <v>89100</v>
      </c>
      <c r="C494">
        <f>ROUNDDOWN(VLOOKUP(B494,X1テーブル!B$4:E$45,3)*B494+VLOOKUP(B494,X1テーブル!B$4:E$45,4),0)</f>
        <v>699</v>
      </c>
    </row>
    <row r="495" spans="2:3" x14ac:dyDescent="0.15">
      <c r="B495" s="1">
        <f t="shared" si="8"/>
        <v>89200</v>
      </c>
      <c r="C495">
        <f>ROUNDDOWN(VLOOKUP(B495,X1テーブル!B$4:E$45,3)*B495+VLOOKUP(B495,X1テーブル!B$4:E$45,4),0)</f>
        <v>699</v>
      </c>
    </row>
    <row r="496" spans="2:3" x14ac:dyDescent="0.15">
      <c r="B496" s="1">
        <f t="shared" si="8"/>
        <v>89300</v>
      </c>
      <c r="C496">
        <f>ROUNDDOWN(VLOOKUP(B496,X1テーブル!B$4:E$45,3)*B496+VLOOKUP(B496,X1テーブル!B$4:E$45,4),0)</f>
        <v>699</v>
      </c>
    </row>
    <row r="497" spans="2:3" x14ac:dyDescent="0.15">
      <c r="B497" s="1">
        <f t="shared" si="8"/>
        <v>89400</v>
      </c>
      <c r="C497">
        <f>ROUNDDOWN(VLOOKUP(B497,X1テーブル!B$4:E$45,3)*B497+VLOOKUP(B497,X1テーブル!B$4:E$45,4),0)</f>
        <v>699</v>
      </c>
    </row>
    <row r="498" spans="2:3" x14ac:dyDescent="0.15">
      <c r="B498" s="1">
        <f t="shared" si="8"/>
        <v>89500</v>
      </c>
      <c r="C498">
        <f>ROUNDDOWN(VLOOKUP(B498,X1テーブル!B$4:E$45,3)*B498+VLOOKUP(B498,X1テーブル!B$4:E$45,4),0)</f>
        <v>699</v>
      </c>
    </row>
    <row r="499" spans="2:3" x14ac:dyDescent="0.15">
      <c r="B499" s="1">
        <f t="shared" si="8"/>
        <v>89600</v>
      </c>
      <c r="C499">
        <f>ROUNDDOWN(VLOOKUP(B499,X1テーブル!B$4:E$45,3)*B499+VLOOKUP(B499,X1テーブル!B$4:E$45,4),0)</f>
        <v>699</v>
      </c>
    </row>
    <row r="500" spans="2:3" x14ac:dyDescent="0.15">
      <c r="B500" s="1">
        <f t="shared" si="8"/>
        <v>89700</v>
      </c>
      <c r="C500">
        <f>ROUNDDOWN(VLOOKUP(B500,X1テーブル!B$4:E$45,3)*B500+VLOOKUP(B500,X1テーブル!B$4:E$45,4),0)</f>
        <v>699</v>
      </c>
    </row>
    <row r="501" spans="2:3" x14ac:dyDescent="0.15">
      <c r="B501" s="1">
        <f t="shared" si="8"/>
        <v>89800</v>
      </c>
      <c r="C501">
        <f>ROUNDDOWN(VLOOKUP(B501,X1テーブル!B$4:E$45,3)*B501+VLOOKUP(B501,X1テーブル!B$4:E$45,4),0)</f>
        <v>699</v>
      </c>
    </row>
    <row r="502" spans="2:3" x14ac:dyDescent="0.15">
      <c r="B502" s="1">
        <f t="shared" si="8"/>
        <v>89900</v>
      </c>
      <c r="C502">
        <f>ROUNDDOWN(VLOOKUP(B502,X1テーブル!B$4:E$45,3)*B502+VLOOKUP(B502,X1テーブル!B$4:E$45,4),0)</f>
        <v>699</v>
      </c>
    </row>
    <row r="503" spans="2:3" x14ac:dyDescent="0.15">
      <c r="B503" s="1">
        <f t="shared" si="8"/>
        <v>90000</v>
      </c>
      <c r="C503">
        <f>ROUNDDOWN(VLOOKUP(B503,X1テーブル!B$4:E$45,3)*B503+VLOOKUP(B503,X1テーブル!B$4:E$45,4),0)</f>
        <v>700</v>
      </c>
    </row>
    <row r="504" spans="2:3" x14ac:dyDescent="0.15">
      <c r="B504" s="1">
        <f t="shared" si="8"/>
        <v>90100</v>
      </c>
      <c r="C504">
        <f>ROUNDDOWN(VLOOKUP(B504,X1テーブル!B$4:E$45,3)*B504+VLOOKUP(B504,X1テーブル!B$4:E$45,4),0)</f>
        <v>700</v>
      </c>
    </row>
    <row r="505" spans="2:3" x14ac:dyDescent="0.15">
      <c r="B505" s="1">
        <f t="shared" si="8"/>
        <v>90200</v>
      </c>
      <c r="C505">
        <f>ROUNDDOWN(VLOOKUP(B505,X1テーブル!B$4:E$45,3)*B505+VLOOKUP(B505,X1テーブル!B$4:E$45,4),0)</f>
        <v>700</v>
      </c>
    </row>
    <row r="506" spans="2:3" x14ac:dyDescent="0.15">
      <c r="B506" s="1">
        <f t="shared" si="8"/>
        <v>90300</v>
      </c>
      <c r="C506">
        <f>ROUNDDOWN(VLOOKUP(B506,X1テーブル!B$4:E$45,3)*B506+VLOOKUP(B506,X1テーブル!B$4:E$45,4),0)</f>
        <v>700</v>
      </c>
    </row>
    <row r="507" spans="2:3" x14ac:dyDescent="0.15">
      <c r="B507" s="1">
        <f t="shared" si="8"/>
        <v>90400</v>
      </c>
      <c r="C507">
        <f>ROUNDDOWN(VLOOKUP(B507,X1テーブル!B$4:E$45,3)*B507+VLOOKUP(B507,X1テーブル!B$4:E$45,4),0)</f>
        <v>700</v>
      </c>
    </row>
    <row r="508" spans="2:3" x14ac:dyDescent="0.15">
      <c r="B508" s="1">
        <f t="shared" si="8"/>
        <v>90500</v>
      </c>
      <c r="C508">
        <f>ROUNDDOWN(VLOOKUP(B508,X1テーブル!B$4:E$45,3)*B508+VLOOKUP(B508,X1テーブル!B$4:E$45,4),0)</f>
        <v>700</v>
      </c>
    </row>
    <row r="509" spans="2:3" x14ac:dyDescent="0.15">
      <c r="B509" s="1">
        <f t="shared" si="8"/>
        <v>90600</v>
      </c>
      <c r="C509">
        <f>ROUNDDOWN(VLOOKUP(B509,X1テーブル!B$4:E$45,3)*B509+VLOOKUP(B509,X1テーブル!B$4:E$45,4),0)</f>
        <v>700</v>
      </c>
    </row>
    <row r="510" spans="2:3" x14ac:dyDescent="0.15">
      <c r="B510" s="1">
        <f t="shared" si="8"/>
        <v>90700</v>
      </c>
      <c r="C510">
        <f>ROUNDDOWN(VLOOKUP(B510,X1テーブル!B$4:E$45,3)*B510+VLOOKUP(B510,X1テーブル!B$4:E$45,4),0)</f>
        <v>700</v>
      </c>
    </row>
    <row r="511" spans="2:3" x14ac:dyDescent="0.15">
      <c r="B511" s="1">
        <f t="shared" si="8"/>
        <v>90800</v>
      </c>
      <c r="C511">
        <f>ROUNDDOWN(VLOOKUP(B511,X1テーブル!B$4:E$45,3)*B511+VLOOKUP(B511,X1テーブル!B$4:E$45,4),0)</f>
        <v>700</v>
      </c>
    </row>
    <row r="512" spans="2:3" x14ac:dyDescent="0.15">
      <c r="B512" s="1">
        <f t="shared" si="8"/>
        <v>90900</v>
      </c>
      <c r="C512">
        <f>ROUNDDOWN(VLOOKUP(B512,X1テーブル!B$4:E$45,3)*B512+VLOOKUP(B512,X1テーブル!B$4:E$45,4),0)</f>
        <v>700</v>
      </c>
    </row>
    <row r="513" spans="2:3" x14ac:dyDescent="0.15">
      <c r="B513" s="1">
        <f t="shared" si="8"/>
        <v>91000</v>
      </c>
      <c r="C513">
        <f>ROUNDDOWN(VLOOKUP(B513,X1テーブル!B$4:E$45,3)*B513+VLOOKUP(B513,X1テーブル!B$4:E$45,4),0)</f>
        <v>701</v>
      </c>
    </row>
    <row r="514" spans="2:3" x14ac:dyDescent="0.15">
      <c r="B514" s="1">
        <f t="shared" si="8"/>
        <v>91100</v>
      </c>
      <c r="C514">
        <f>ROUNDDOWN(VLOOKUP(B514,X1テーブル!B$4:E$45,3)*B514+VLOOKUP(B514,X1テーブル!B$4:E$45,4),0)</f>
        <v>701</v>
      </c>
    </row>
    <row r="515" spans="2:3" x14ac:dyDescent="0.15">
      <c r="B515" s="1">
        <f t="shared" si="8"/>
        <v>91200</v>
      </c>
      <c r="C515">
        <f>ROUNDDOWN(VLOOKUP(B515,X1テーブル!B$4:E$45,3)*B515+VLOOKUP(B515,X1テーブル!B$4:E$45,4),0)</f>
        <v>701</v>
      </c>
    </row>
    <row r="516" spans="2:3" x14ac:dyDescent="0.15">
      <c r="B516" s="1">
        <f t="shared" si="8"/>
        <v>91300</v>
      </c>
      <c r="C516">
        <f>ROUNDDOWN(VLOOKUP(B516,X1テーブル!B$4:E$45,3)*B516+VLOOKUP(B516,X1テーブル!B$4:E$45,4),0)</f>
        <v>701</v>
      </c>
    </row>
    <row r="517" spans="2:3" x14ac:dyDescent="0.15">
      <c r="B517" s="1">
        <f t="shared" si="8"/>
        <v>91400</v>
      </c>
      <c r="C517">
        <f>ROUNDDOWN(VLOOKUP(B517,X1テーブル!B$4:E$45,3)*B517+VLOOKUP(B517,X1テーブル!B$4:E$45,4),0)</f>
        <v>701</v>
      </c>
    </row>
    <row r="518" spans="2:3" x14ac:dyDescent="0.15">
      <c r="B518" s="1">
        <f t="shared" si="8"/>
        <v>91500</v>
      </c>
      <c r="C518">
        <f>ROUNDDOWN(VLOOKUP(B518,X1テーブル!B$4:E$45,3)*B518+VLOOKUP(B518,X1テーブル!B$4:E$45,4),0)</f>
        <v>701</v>
      </c>
    </row>
    <row r="519" spans="2:3" x14ac:dyDescent="0.15">
      <c r="B519" s="1">
        <f t="shared" si="8"/>
        <v>91600</v>
      </c>
      <c r="C519">
        <f>ROUNDDOWN(VLOOKUP(B519,X1テーブル!B$4:E$45,3)*B519+VLOOKUP(B519,X1テーブル!B$4:E$45,4),0)</f>
        <v>701</v>
      </c>
    </row>
    <row r="520" spans="2:3" x14ac:dyDescent="0.15">
      <c r="B520" s="1">
        <f t="shared" si="8"/>
        <v>91700</v>
      </c>
      <c r="C520">
        <f>ROUNDDOWN(VLOOKUP(B520,X1テーブル!B$4:E$45,3)*B520+VLOOKUP(B520,X1テーブル!B$4:E$45,4),0)</f>
        <v>701</v>
      </c>
    </row>
    <row r="521" spans="2:3" x14ac:dyDescent="0.15">
      <c r="B521" s="1">
        <f t="shared" si="8"/>
        <v>91800</v>
      </c>
      <c r="C521">
        <f>ROUNDDOWN(VLOOKUP(B521,X1テーブル!B$4:E$45,3)*B521+VLOOKUP(B521,X1テーブル!B$4:E$45,4),0)</f>
        <v>701</v>
      </c>
    </row>
    <row r="522" spans="2:3" x14ac:dyDescent="0.15">
      <c r="B522" s="1">
        <f t="shared" si="8"/>
        <v>91900</v>
      </c>
      <c r="C522">
        <f>ROUNDDOWN(VLOOKUP(B522,X1テーブル!B$4:E$45,3)*B522+VLOOKUP(B522,X1テーブル!B$4:E$45,4),0)</f>
        <v>702</v>
      </c>
    </row>
    <row r="523" spans="2:3" x14ac:dyDescent="0.15">
      <c r="B523" s="1">
        <f t="shared" si="8"/>
        <v>92000</v>
      </c>
      <c r="C523">
        <f>ROUNDDOWN(VLOOKUP(B523,X1テーブル!B$4:E$45,3)*B523+VLOOKUP(B523,X1テーブル!B$4:E$45,4),0)</f>
        <v>702</v>
      </c>
    </row>
    <row r="524" spans="2:3" x14ac:dyDescent="0.15">
      <c r="B524" s="1">
        <f t="shared" si="8"/>
        <v>92100</v>
      </c>
      <c r="C524">
        <f>ROUNDDOWN(VLOOKUP(B524,X1テーブル!B$4:E$45,3)*B524+VLOOKUP(B524,X1テーブル!B$4:E$45,4),0)</f>
        <v>702</v>
      </c>
    </row>
    <row r="525" spans="2:3" x14ac:dyDescent="0.15">
      <c r="B525" s="1">
        <f t="shared" si="8"/>
        <v>92200</v>
      </c>
      <c r="C525">
        <f>ROUNDDOWN(VLOOKUP(B525,X1テーブル!B$4:E$45,3)*B525+VLOOKUP(B525,X1テーブル!B$4:E$45,4),0)</f>
        <v>702</v>
      </c>
    </row>
    <row r="526" spans="2:3" x14ac:dyDescent="0.15">
      <c r="B526" s="1">
        <f t="shared" si="8"/>
        <v>92300</v>
      </c>
      <c r="C526">
        <f>ROUNDDOWN(VLOOKUP(B526,X1テーブル!B$4:E$45,3)*B526+VLOOKUP(B526,X1テーブル!B$4:E$45,4),0)</f>
        <v>702</v>
      </c>
    </row>
    <row r="527" spans="2:3" x14ac:dyDescent="0.15">
      <c r="B527" s="1">
        <f t="shared" si="8"/>
        <v>92400</v>
      </c>
      <c r="C527">
        <f>ROUNDDOWN(VLOOKUP(B527,X1テーブル!B$4:E$45,3)*B527+VLOOKUP(B527,X1テーブル!B$4:E$45,4),0)</f>
        <v>702</v>
      </c>
    </row>
    <row r="528" spans="2:3" x14ac:dyDescent="0.15">
      <c r="B528" s="1">
        <f t="shared" si="8"/>
        <v>92500</v>
      </c>
      <c r="C528">
        <f>ROUNDDOWN(VLOOKUP(B528,X1テーブル!B$4:E$45,3)*B528+VLOOKUP(B528,X1テーブル!B$4:E$45,4),0)</f>
        <v>702</v>
      </c>
    </row>
    <row r="529" spans="2:3" x14ac:dyDescent="0.15">
      <c r="B529" s="1">
        <f t="shared" si="8"/>
        <v>92600</v>
      </c>
      <c r="C529">
        <f>ROUNDDOWN(VLOOKUP(B529,X1テーブル!B$4:E$45,3)*B529+VLOOKUP(B529,X1テーブル!B$4:E$45,4),0)</f>
        <v>702</v>
      </c>
    </row>
    <row r="530" spans="2:3" x14ac:dyDescent="0.15">
      <c r="B530" s="1">
        <f t="shared" si="8"/>
        <v>92700</v>
      </c>
      <c r="C530">
        <f>ROUNDDOWN(VLOOKUP(B530,X1テーブル!B$4:E$45,3)*B530+VLOOKUP(B530,X1テーブル!B$4:E$45,4),0)</f>
        <v>702</v>
      </c>
    </row>
    <row r="531" spans="2:3" x14ac:dyDescent="0.15">
      <c r="B531" s="1">
        <f t="shared" si="8"/>
        <v>92800</v>
      </c>
      <c r="C531">
        <f>ROUNDDOWN(VLOOKUP(B531,X1テーブル!B$4:E$45,3)*B531+VLOOKUP(B531,X1テーブル!B$4:E$45,4),0)</f>
        <v>703</v>
      </c>
    </row>
    <row r="532" spans="2:3" x14ac:dyDescent="0.15">
      <c r="B532" s="1">
        <f t="shared" si="8"/>
        <v>92900</v>
      </c>
      <c r="C532">
        <f>ROUNDDOWN(VLOOKUP(B532,X1テーブル!B$4:E$45,3)*B532+VLOOKUP(B532,X1テーブル!B$4:E$45,4),0)</f>
        <v>703</v>
      </c>
    </row>
    <row r="533" spans="2:3" x14ac:dyDescent="0.15">
      <c r="B533" s="1">
        <f t="shared" si="8"/>
        <v>93000</v>
      </c>
      <c r="C533">
        <f>ROUNDDOWN(VLOOKUP(B533,X1テーブル!B$4:E$45,3)*B533+VLOOKUP(B533,X1テーブル!B$4:E$45,4),0)</f>
        <v>703</v>
      </c>
    </row>
    <row r="534" spans="2:3" x14ac:dyDescent="0.15">
      <c r="B534" s="1">
        <f t="shared" si="8"/>
        <v>93100</v>
      </c>
      <c r="C534">
        <f>ROUNDDOWN(VLOOKUP(B534,X1テーブル!B$4:E$45,3)*B534+VLOOKUP(B534,X1テーブル!B$4:E$45,4),0)</f>
        <v>703</v>
      </c>
    </row>
    <row r="535" spans="2:3" x14ac:dyDescent="0.15">
      <c r="B535" s="1">
        <f t="shared" si="8"/>
        <v>93200</v>
      </c>
      <c r="C535">
        <f>ROUNDDOWN(VLOOKUP(B535,X1テーブル!B$4:E$45,3)*B535+VLOOKUP(B535,X1テーブル!B$4:E$45,4),0)</f>
        <v>703</v>
      </c>
    </row>
    <row r="536" spans="2:3" x14ac:dyDescent="0.15">
      <c r="B536" s="1">
        <f t="shared" si="8"/>
        <v>93300</v>
      </c>
      <c r="C536">
        <f>ROUNDDOWN(VLOOKUP(B536,X1テーブル!B$4:E$45,3)*B536+VLOOKUP(B536,X1テーブル!B$4:E$45,4),0)</f>
        <v>703</v>
      </c>
    </row>
    <row r="537" spans="2:3" x14ac:dyDescent="0.15">
      <c r="B537" s="1">
        <f t="shared" si="8"/>
        <v>93400</v>
      </c>
      <c r="C537">
        <f>ROUNDDOWN(VLOOKUP(B537,X1テーブル!B$4:E$45,3)*B537+VLOOKUP(B537,X1テーブル!B$4:E$45,4),0)</f>
        <v>703</v>
      </c>
    </row>
    <row r="538" spans="2:3" x14ac:dyDescent="0.15">
      <c r="B538" s="1">
        <f t="shared" si="8"/>
        <v>93500</v>
      </c>
      <c r="C538">
        <f>ROUNDDOWN(VLOOKUP(B538,X1テーブル!B$4:E$45,3)*B538+VLOOKUP(B538,X1テーブル!B$4:E$45,4),0)</f>
        <v>703</v>
      </c>
    </row>
    <row r="539" spans="2:3" x14ac:dyDescent="0.15">
      <c r="B539" s="1">
        <f t="shared" si="8"/>
        <v>93600</v>
      </c>
      <c r="C539">
        <f>ROUNDDOWN(VLOOKUP(B539,X1テーブル!B$4:E$45,3)*B539+VLOOKUP(B539,X1テーブル!B$4:E$45,4),0)</f>
        <v>703</v>
      </c>
    </row>
    <row r="540" spans="2:3" x14ac:dyDescent="0.15">
      <c r="B540" s="1">
        <f t="shared" ref="B540:B603" si="9">+B539+100</f>
        <v>93700</v>
      </c>
      <c r="C540">
        <f>ROUNDDOWN(VLOOKUP(B540,X1テーブル!B$4:E$45,3)*B540+VLOOKUP(B540,X1テーブル!B$4:E$45,4),0)</f>
        <v>704</v>
      </c>
    </row>
    <row r="541" spans="2:3" x14ac:dyDescent="0.15">
      <c r="B541" s="1">
        <f t="shared" si="9"/>
        <v>93800</v>
      </c>
      <c r="C541">
        <f>ROUNDDOWN(VLOOKUP(B541,X1テーブル!B$4:E$45,3)*B541+VLOOKUP(B541,X1テーブル!B$4:E$45,4),0)</f>
        <v>704</v>
      </c>
    </row>
    <row r="542" spans="2:3" x14ac:dyDescent="0.15">
      <c r="B542" s="1">
        <f t="shared" si="9"/>
        <v>93900</v>
      </c>
      <c r="C542">
        <f>ROUNDDOWN(VLOOKUP(B542,X1テーブル!B$4:E$45,3)*B542+VLOOKUP(B542,X1テーブル!B$4:E$45,4),0)</f>
        <v>704</v>
      </c>
    </row>
    <row r="543" spans="2:3" x14ac:dyDescent="0.15">
      <c r="B543" s="1">
        <f t="shared" si="9"/>
        <v>94000</v>
      </c>
      <c r="C543">
        <f>ROUNDDOWN(VLOOKUP(B543,X1テーブル!B$4:E$45,3)*B543+VLOOKUP(B543,X1テーブル!B$4:E$45,4),0)</f>
        <v>704</v>
      </c>
    </row>
    <row r="544" spans="2:3" x14ac:dyDescent="0.15">
      <c r="B544" s="1">
        <f t="shared" si="9"/>
        <v>94100</v>
      </c>
      <c r="C544">
        <f>ROUNDDOWN(VLOOKUP(B544,X1テーブル!B$4:E$45,3)*B544+VLOOKUP(B544,X1テーブル!B$4:E$45,4),0)</f>
        <v>704</v>
      </c>
    </row>
    <row r="545" spans="2:3" x14ac:dyDescent="0.15">
      <c r="B545" s="1">
        <f t="shared" si="9"/>
        <v>94200</v>
      </c>
      <c r="C545">
        <f>ROUNDDOWN(VLOOKUP(B545,X1テーブル!B$4:E$45,3)*B545+VLOOKUP(B545,X1テーブル!B$4:E$45,4),0)</f>
        <v>704</v>
      </c>
    </row>
    <row r="546" spans="2:3" x14ac:dyDescent="0.15">
      <c r="B546" s="1">
        <f t="shared" si="9"/>
        <v>94300</v>
      </c>
      <c r="C546">
        <f>ROUNDDOWN(VLOOKUP(B546,X1テーブル!B$4:E$45,3)*B546+VLOOKUP(B546,X1テーブル!B$4:E$45,4),0)</f>
        <v>704</v>
      </c>
    </row>
    <row r="547" spans="2:3" x14ac:dyDescent="0.15">
      <c r="B547" s="1">
        <f t="shared" si="9"/>
        <v>94400</v>
      </c>
      <c r="C547">
        <f>ROUNDDOWN(VLOOKUP(B547,X1テーブル!B$4:E$45,3)*B547+VLOOKUP(B547,X1テーブル!B$4:E$45,4),0)</f>
        <v>704</v>
      </c>
    </row>
    <row r="548" spans="2:3" x14ac:dyDescent="0.15">
      <c r="B548" s="1">
        <f t="shared" si="9"/>
        <v>94500</v>
      </c>
      <c r="C548">
        <f>ROUNDDOWN(VLOOKUP(B548,X1テーブル!B$4:E$45,3)*B548+VLOOKUP(B548,X1テーブル!B$4:E$45,4),0)</f>
        <v>704</v>
      </c>
    </row>
    <row r="549" spans="2:3" x14ac:dyDescent="0.15">
      <c r="B549" s="1">
        <f t="shared" si="9"/>
        <v>94600</v>
      </c>
      <c r="C549">
        <f>ROUNDDOWN(VLOOKUP(B549,X1テーブル!B$4:E$45,3)*B549+VLOOKUP(B549,X1テーブル!B$4:E$45,4),0)</f>
        <v>705</v>
      </c>
    </row>
    <row r="550" spans="2:3" x14ac:dyDescent="0.15">
      <c r="B550" s="1">
        <f t="shared" si="9"/>
        <v>94700</v>
      </c>
      <c r="C550">
        <f>ROUNDDOWN(VLOOKUP(B550,X1テーブル!B$4:E$45,3)*B550+VLOOKUP(B550,X1テーブル!B$4:E$45,4),0)</f>
        <v>705</v>
      </c>
    </row>
    <row r="551" spans="2:3" x14ac:dyDescent="0.15">
      <c r="B551" s="1">
        <f t="shared" si="9"/>
        <v>94800</v>
      </c>
      <c r="C551">
        <f>ROUNDDOWN(VLOOKUP(B551,X1テーブル!B$4:E$45,3)*B551+VLOOKUP(B551,X1テーブル!B$4:E$45,4),0)</f>
        <v>705</v>
      </c>
    </row>
    <row r="552" spans="2:3" x14ac:dyDescent="0.15">
      <c r="B552" s="1">
        <f t="shared" si="9"/>
        <v>94900</v>
      </c>
      <c r="C552">
        <f>ROUNDDOWN(VLOOKUP(B552,X1テーブル!B$4:E$45,3)*B552+VLOOKUP(B552,X1テーブル!B$4:E$45,4),0)</f>
        <v>705</v>
      </c>
    </row>
    <row r="553" spans="2:3" x14ac:dyDescent="0.15">
      <c r="B553" s="1">
        <f t="shared" si="9"/>
        <v>95000</v>
      </c>
      <c r="C553">
        <f>ROUNDDOWN(VLOOKUP(B553,X1テーブル!B$4:E$45,3)*B553+VLOOKUP(B553,X1テーブル!B$4:E$45,4),0)</f>
        <v>705</v>
      </c>
    </row>
    <row r="554" spans="2:3" x14ac:dyDescent="0.15">
      <c r="B554" s="1">
        <f t="shared" si="9"/>
        <v>95100</v>
      </c>
      <c r="C554">
        <f>ROUNDDOWN(VLOOKUP(B554,X1テーブル!B$4:E$45,3)*B554+VLOOKUP(B554,X1テーブル!B$4:E$45,4),0)</f>
        <v>705</v>
      </c>
    </row>
    <row r="555" spans="2:3" x14ac:dyDescent="0.15">
      <c r="B555" s="1">
        <f t="shared" si="9"/>
        <v>95200</v>
      </c>
      <c r="C555">
        <f>ROUNDDOWN(VLOOKUP(B555,X1テーブル!B$4:E$45,3)*B555+VLOOKUP(B555,X1テーブル!B$4:E$45,4),0)</f>
        <v>705</v>
      </c>
    </row>
    <row r="556" spans="2:3" x14ac:dyDescent="0.15">
      <c r="B556" s="1">
        <f t="shared" si="9"/>
        <v>95300</v>
      </c>
      <c r="C556">
        <f>ROUNDDOWN(VLOOKUP(B556,X1テーブル!B$4:E$45,3)*B556+VLOOKUP(B556,X1テーブル!B$4:E$45,4),0)</f>
        <v>705</v>
      </c>
    </row>
    <row r="557" spans="2:3" x14ac:dyDescent="0.15">
      <c r="B557" s="1">
        <f t="shared" si="9"/>
        <v>95400</v>
      </c>
      <c r="C557">
        <f>ROUNDDOWN(VLOOKUP(B557,X1テーブル!B$4:E$45,3)*B557+VLOOKUP(B557,X1テーブル!B$4:E$45,4),0)</f>
        <v>705</v>
      </c>
    </row>
    <row r="558" spans="2:3" x14ac:dyDescent="0.15">
      <c r="B558" s="1">
        <f t="shared" si="9"/>
        <v>95500</v>
      </c>
      <c r="C558">
        <f>ROUNDDOWN(VLOOKUP(B558,X1テーブル!B$4:E$45,3)*B558+VLOOKUP(B558,X1テーブル!B$4:E$45,4),0)</f>
        <v>706</v>
      </c>
    </row>
    <row r="559" spans="2:3" x14ac:dyDescent="0.15">
      <c r="B559" s="1">
        <f t="shared" si="9"/>
        <v>95600</v>
      </c>
      <c r="C559">
        <f>ROUNDDOWN(VLOOKUP(B559,X1テーブル!B$4:E$45,3)*B559+VLOOKUP(B559,X1テーブル!B$4:E$45,4),0)</f>
        <v>706</v>
      </c>
    </row>
    <row r="560" spans="2:3" x14ac:dyDescent="0.15">
      <c r="B560" s="1">
        <f t="shared" si="9"/>
        <v>95700</v>
      </c>
      <c r="C560">
        <f>ROUNDDOWN(VLOOKUP(B560,X1テーブル!B$4:E$45,3)*B560+VLOOKUP(B560,X1テーブル!B$4:E$45,4),0)</f>
        <v>706</v>
      </c>
    </row>
    <row r="561" spans="2:3" x14ac:dyDescent="0.15">
      <c r="B561" s="1">
        <f t="shared" si="9"/>
        <v>95800</v>
      </c>
      <c r="C561">
        <f>ROUNDDOWN(VLOOKUP(B561,X1テーブル!B$4:E$45,3)*B561+VLOOKUP(B561,X1テーブル!B$4:E$45,4),0)</f>
        <v>706</v>
      </c>
    </row>
    <row r="562" spans="2:3" x14ac:dyDescent="0.15">
      <c r="B562" s="1">
        <f t="shared" si="9"/>
        <v>95900</v>
      </c>
      <c r="C562">
        <f>ROUNDDOWN(VLOOKUP(B562,X1テーブル!B$4:E$45,3)*B562+VLOOKUP(B562,X1テーブル!B$4:E$45,4),0)</f>
        <v>706</v>
      </c>
    </row>
    <row r="563" spans="2:3" x14ac:dyDescent="0.15">
      <c r="B563" s="1">
        <f t="shared" si="9"/>
        <v>96000</v>
      </c>
      <c r="C563">
        <f>ROUNDDOWN(VLOOKUP(B563,X1テーブル!B$4:E$45,3)*B563+VLOOKUP(B563,X1テーブル!B$4:E$45,4),0)</f>
        <v>706</v>
      </c>
    </row>
    <row r="564" spans="2:3" x14ac:dyDescent="0.15">
      <c r="B564" s="1">
        <f t="shared" si="9"/>
        <v>96100</v>
      </c>
      <c r="C564">
        <f>ROUNDDOWN(VLOOKUP(B564,X1テーブル!B$4:E$45,3)*B564+VLOOKUP(B564,X1テーブル!B$4:E$45,4),0)</f>
        <v>706</v>
      </c>
    </row>
    <row r="565" spans="2:3" x14ac:dyDescent="0.15">
      <c r="B565" s="1">
        <f t="shared" si="9"/>
        <v>96200</v>
      </c>
      <c r="C565">
        <f>ROUNDDOWN(VLOOKUP(B565,X1テーブル!B$4:E$45,3)*B565+VLOOKUP(B565,X1テーブル!B$4:E$45,4),0)</f>
        <v>706</v>
      </c>
    </row>
    <row r="566" spans="2:3" x14ac:dyDescent="0.15">
      <c r="B566" s="1">
        <f t="shared" si="9"/>
        <v>96300</v>
      </c>
      <c r="C566">
        <f>ROUNDDOWN(VLOOKUP(B566,X1テーブル!B$4:E$45,3)*B566+VLOOKUP(B566,X1テーブル!B$4:E$45,4),0)</f>
        <v>706</v>
      </c>
    </row>
    <row r="567" spans="2:3" x14ac:dyDescent="0.15">
      <c r="B567" s="1">
        <f t="shared" si="9"/>
        <v>96400</v>
      </c>
      <c r="C567">
        <f>ROUNDDOWN(VLOOKUP(B567,X1テーブル!B$4:E$45,3)*B567+VLOOKUP(B567,X1テーブル!B$4:E$45,4),0)</f>
        <v>707</v>
      </c>
    </row>
    <row r="568" spans="2:3" x14ac:dyDescent="0.15">
      <c r="B568" s="1">
        <f t="shared" si="9"/>
        <v>96500</v>
      </c>
      <c r="C568">
        <f>ROUNDDOWN(VLOOKUP(B568,X1テーブル!B$4:E$45,3)*B568+VLOOKUP(B568,X1テーブル!B$4:E$45,4),0)</f>
        <v>707</v>
      </c>
    </row>
    <row r="569" spans="2:3" x14ac:dyDescent="0.15">
      <c r="B569" s="1">
        <f t="shared" si="9"/>
        <v>96600</v>
      </c>
      <c r="C569">
        <f>ROUNDDOWN(VLOOKUP(B569,X1テーブル!B$4:E$45,3)*B569+VLOOKUP(B569,X1テーブル!B$4:E$45,4),0)</f>
        <v>707</v>
      </c>
    </row>
    <row r="570" spans="2:3" x14ac:dyDescent="0.15">
      <c r="B570" s="1">
        <f t="shared" si="9"/>
        <v>96700</v>
      </c>
      <c r="C570">
        <f>ROUNDDOWN(VLOOKUP(B570,X1テーブル!B$4:E$45,3)*B570+VLOOKUP(B570,X1テーブル!B$4:E$45,4),0)</f>
        <v>707</v>
      </c>
    </row>
    <row r="571" spans="2:3" x14ac:dyDescent="0.15">
      <c r="B571" s="1">
        <f t="shared" si="9"/>
        <v>96800</v>
      </c>
      <c r="C571">
        <f>ROUNDDOWN(VLOOKUP(B571,X1テーブル!B$4:E$45,3)*B571+VLOOKUP(B571,X1テーブル!B$4:E$45,4),0)</f>
        <v>707</v>
      </c>
    </row>
    <row r="572" spans="2:3" x14ac:dyDescent="0.15">
      <c r="B572" s="1">
        <f t="shared" si="9"/>
        <v>96900</v>
      </c>
      <c r="C572">
        <f>ROUNDDOWN(VLOOKUP(B572,X1テーブル!B$4:E$45,3)*B572+VLOOKUP(B572,X1テーブル!B$4:E$45,4),0)</f>
        <v>707</v>
      </c>
    </row>
    <row r="573" spans="2:3" x14ac:dyDescent="0.15">
      <c r="B573" s="1">
        <f t="shared" si="9"/>
        <v>97000</v>
      </c>
      <c r="C573">
        <f>ROUNDDOWN(VLOOKUP(B573,X1テーブル!B$4:E$45,3)*B573+VLOOKUP(B573,X1テーブル!B$4:E$45,4),0)</f>
        <v>707</v>
      </c>
    </row>
    <row r="574" spans="2:3" x14ac:dyDescent="0.15">
      <c r="B574" s="1">
        <f t="shared" si="9"/>
        <v>97100</v>
      </c>
      <c r="C574">
        <f>ROUNDDOWN(VLOOKUP(B574,X1テーブル!B$4:E$45,3)*B574+VLOOKUP(B574,X1テーブル!B$4:E$45,4),0)</f>
        <v>707</v>
      </c>
    </row>
    <row r="575" spans="2:3" x14ac:dyDescent="0.15">
      <c r="B575" s="1">
        <f t="shared" si="9"/>
        <v>97200</v>
      </c>
      <c r="C575">
        <f>ROUNDDOWN(VLOOKUP(B575,X1テーブル!B$4:E$45,3)*B575+VLOOKUP(B575,X1テーブル!B$4:E$45,4),0)</f>
        <v>707</v>
      </c>
    </row>
    <row r="576" spans="2:3" x14ac:dyDescent="0.15">
      <c r="B576" s="1">
        <f t="shared" si="9"/>
        <v>97300</v>
      </c>
      <c r="C576">
        <f>ROUNDDOWN(VLOOKUP(B576,X1テーブル!B$4:E$45,3)*B576+VLOOKUP(B576,X1テーブル!B$4:E$45,4),0)</f>
        <v>708</v>
      </c>
    </row>
    <row r="577" spans="2:3" x14ac:dyDescent="0.15">
      <c r="B577" s="1">
        <f t="shared" si="9"/>
        <v>97400</v>
      </c>
      <c r="C577">
        <f>ROUNDDOWN(VLOOKUP(B577,X1テーブル!B$4:E$45,3)*B577+VLOOKUP(B577,X1テーブル!B$4:E$45,4),0)</f>
        <v>708</v>
      </c>
    </row>
    <row r="578" spans="2:3" x14ac:dyDescent="0.15">
      <c r="B578" s="1">
        <f t="shared" si="9"/>
        <v>97500</v>
      </c>
      <c r="C578">
        <f>ROUNDDOWN(VLOOKUP(B578,X1テーブル!B$4:E$45,3)*B578+VLOOKUP(B578,X1テーブル!B$4:E$45,4),0)</f>
        <v>708</v>
      </c>
    </row>
    <row r="579" spans="2:3" x14ac:dyDescent="0.15">
      <c r="B579" s="1">
        <f t="shared" si="9"/>
        <v>97600</v>
      </c>
      <c r="C579">
        <f>ROUNDDOWN(VLOOKUP(B579,X1テーブル!B$4:E$45,3)*B579+VLOOKUP(B579,X1テーブル!B$4:E$45,4),0)</f>
        <v>708</v>
      </c>
    </row>
    <row r="580" spans="2:3" x14ac:dyDescent="0.15">
      <c r="B580" s="1">
        <f t="shared" si="9"/>
        <v>97700</v>
      </c>
      <c r="C580">
        <f>ROUNDDOWN(VLOOKUP(B580,X1テーブル!B$4:E$45,3)*B580+VLOOKUP(B580,X1テーブル!B$4:E$45,4),0)</f>
        <v>708</v>
      </c>
    </row>
    <row r="581" spans="2:3" x14ac:dyDescent="0.15">
      <c r="B581" s="1">
        <f t="shared" si="9"/>
        <v>97800</v>
      </c>
      <c r="C581">
        <f>ROUNDDOWN(VLOOKUP(B581,X1テーブル!B$4:E$45,3)*B581+VLOOKUP(B581,X1テーブル!B$4:E$45,4),0)</f>
        <v>708</v>
      </c>
    </row>
    <row r="582" spans="2:3" x14ac:dyDescent="0.15">
      <c r="B582" s="1">
        <f t="shared" si="9"/>
        <v>97900</v>
      </c>
      <c r="C582">
        <f>ROUNDDOWN(VLOOKUP(B582,X1テーブル!B$4:E$45,3)*B582+VLOOKUP(B582,X1テーブル!B$4:E$45,4),0)</f>
        <v>708</v>
      </c>
    </row>
    <row r="583" spans="2:3" x14ac:dyDescent="0.15">
      <c r="B583" s="1">
        <f t="shared" si="9"/>
        <v>98000</v>
      </c>
      <c r="C583">
        <f>ROUNDDOWN(VLOOKUP(B583,X1テーブル!B$4:E$45,3)*B583+VLOOKUP(B583,X1テーブル!B$4:E$45,4),0)</f>
        <v>708</v>
      </c>
    </row>
    <row r="584" spans="2:3" x14ac:dyDescent="0.15">
      <c r="B584" s="1">
        <f t="shared" si="9"/>
        <v>98100</v>
      </c>
      <c r="C584">
        <f>ROUNDDOWN(VLOOKUP(B584,X1テーブル!B$4:E$45,3)*B584+VLOOKUP(B584,X1テーブル!B$4:E$45,4),0)</f>
        <v>708</v>
      </c>
    </row>
    <row r="585" spans="2:3" x14ac:dyDescent="0.15">
      <c r="B585" s="1">
        <f t="shared" si="9"/>
        <v>98200</v>
      </c>
      <c r="C585">
        <f>ROUNDDOWN(VLOOKUP(B585,X1テーブル!B$4:E$45,3)*B585+VLOOKUP(B585,X1テーブル!B$4:E$45,4),0)</f>
        <v>709</v>
      </c>
    </row>
    <row r="586" spans="2:3" x14ac:dyDescent="0.15">
      <c r="B586" s="1">
        <f t="shared" si="9"/>
        <v>98300</v>
      </c>
      <c r="C586">
        <f>ROUNDDOWN(VLOOKUP(B586,X1テーブル!B$4:E$45,3)*B586+VLOOKUP(B586,X1テーブル!B$4:E$45,4),0)</f>
        <v>709</v>
      </c>
    </row>
    <row r="587" spans="2:3" x14ac:dyDescent="0.15">
      <c r="B587" s="1">
        <f t="shared" si="9"/>
        <v>98400</v>
      </c>
      <c r="C587">
        <f>ROUNDDOWN(VLOOKUP(B587,X1テーブル!B$4:E$45,3)*B587+VLOOKUP(B587,X1テーブル!B$4:E$45,4),0)</f>
        <v>709</v>
      </c>
    </row>
    <row r="588" spans="2:3" x14ac:dyDescent="0.15">
      <c r="B588" s="1">
        <f t="shared" si="9"/>
        <v>98500</v>
      </c>
      <c r="C588">
        <f>ROUNDDOWN(VLOOKUP(B588,X1テーブル!B$4:E$45,3)*B588+VLOOKUP(B588,X1テーブル!B$4:E$45,4),0)</f>
        <v>709</v>
      </c>
    </row>
    <row r="589" spans="2:3" x14ac:dyDescent="0.15">
      <c r="B589" s="1">
        <f t="shared" si="9"/>
        <v>98600</v>
      </c>
      <c r="C589">
        <f>ROUNDDOWN(VLOOKUP(B589,X1テーブル!B$4:E$45,3)*B589+VLOOKUP(B589,X1テーブル!B$4:E$45,4),0)</f>
        <v>709</v>
      </c>
    </row>
    <row r="590" spans="2:3" x14ac:dyDescent="0.15">
      <c r="B590" s="1">
        <f t="shared" si="9"/>
        <v>98700</v>
      </c>
      <c r="C590">
        <f>ROUNDDOWN(VLOOKUP(B590,X1テーブル!B$4:E$45,3)*B590+VLOOKUP(B590,X1テーブル!B$4:E$45,4),0)</f>
        <v>709</v>
      </c>
    </row>
    <row r="591" spans="2:3" x14ac:dyDescent="0.15">
      <c r="B591" s="1">
        <f t="shared" si="9"/>
        <v>98800</v>
      </c>
      <c r="C591">
        <f>ROUNDDOWN(VLOOKUP(B591,X1テーブル!B$4:E$45,3)*B591+VLOOKUP(B591,X1テーブル!B$4:E$45,4),0)</f>
        <v>709</v>
      </c>
    </row>
    <row r="592" spans="2:3" x14ac:dyDescent="0.15">
      <c r="B592" s="1">
        <f t="shared" si="9"/>
        <v>98900</v>
      </c>
      <c r="C592">
        <f>ROUNDDOWN(VLOOKUP(B592,X1テーブル!B$4:E$45,3)*B592+VLOOKUP(B592,X1テーブル!B$4:E$45,4),0)</f>
        <v>709</v>
      </c>
    </row>
    <row r="593" spans="2:3" x14ac:dyDescent="0.15">
      <c r="B593" s="1">
        <f t="shared" si="9"/>
        <v>99000</v>
      </c>
      <c r="C593">
        <f>ROUNDDOWN(VLOOKUP(B593,X1テーブル!B$4:E$45,3)*B593+VLOOKUP(B593,X1テーブル!B$4:E$45,4),0)</f>
        <v>709</v>
      </c>
    </row>
    <row r="594" spans="2:3" x14ac:dyDescent="0.15">
      <c r="B594" s="1">
        <f t="shared" si="9"/>
        <v>99100</v>
      </c>
      <c r="C594">
        <f>ROUNDDOWN(VLOOKUP(B594,X1テーブル!B$4:E$45,3)*B594+VLOOKUP(B594,X1テーブル!B$4:E$45,4),0)</f>
        <v>710</v>
      </c>
    </row>
    <row r="595" spans="2:3" x14ac:dyDescent="0.15">
      <c r="B595" s="1">
        <f t="shared" si="9"/>
        <v>99200</v>
      </c>
      <c r="C595">
        <f>ROUNDDOWN(VLOOKUP(B595,X1テーブル!B$4:E$45,3)*B595+VLOOKUP(B595,X1テーブル!B$4:E$45,4),0)</f>
        <v>710</v>
      </c>
    </row>
    <row r="596" spans="2:3" x14ac:dyDescent="0.15">
      <c r="B596" s="1">
        <f t="shared" si="9"/>
        <v>99300</v>
      </c>
      <c r="C596">
        <f>ROUNDDOWN(VLOOKUP(B596,X1テーブル!B$4:E$45,3)*B596+VLOOKUP(B596,X1テーブル!B$4:E$45,4),0)</f>
        <v>710</v>
      </c>
    </row>
    <row r="597" spans="2:3" x14ac:dyDescent="0.15">
      <c r="B597" s="1">
        <f t="shared" si="9"/>
        <v>99400</v>
      </c>
      <c r="C597">
        <f>ROUNDDOWN(VLOOKUP(B597,X1テーブル!B$4:E$45,3)*B597+VLOOKUP(B597,X1テーブル!B$4:E$45,4),0)</f>
        <v>710</v>
      </c>
    </row>
    <row r="598" spans="2:3" x14ac:dyDescent="0.15">
      <c r="B598" s="1">
        <f t="shared" si="9"/>
        <v>99500</v>
      </c>
      <c r="C598">
        <f>ROUNDDOWN(VLOOKUP(B598,X1テーブル!B$4:E$45,3)*B598+VLOOKUP(B598,X1テーブル!B$4:E$45,4),0)</f>
        <v>710</v>
      </c>
    </row>
    <row r="599" spans="2:3" x14ac:dyDescent="0.15">
      <c r="B599" s="1">
        <f t="shared" si="9"/>
        <v>99600</v>
      </c>
      <c r="C599">
        <f>ROUNDDOWN(VLOOKUP(B599,X1テーブル!B$4:E$45,3)*B599+VLOOKUP(B599,X1テーブル!B$4:E$45,4),0)</f>
        <v>710</v>
      </c>
    </row>
    <row r="600" spans="2:3" x14ac:dyDescent="0.15">
      <c r="B600" s="1">
        <f t="shared" si="9"/>
        <v>99700</v>
      </c>
      <c r="C600">
        <f>ROUNDDOWN(VLOOKUP(B600,X1テーブル!B$4:E$45,3)*B600+VLOOKUP(B600,X1テーブル!B$4:E$45,4),0)</f>
        <v>710</v>
      </c>
    </row>
    <row r="601" spans="2:3" x14ac:dyDescent="0.15">
      <c r="B601" s="1">
        <f t="shared" si="9"/>
        <v>99800</v>
      </c>
      <c r="C601">
        <f>ROUNDDOWN(VLOOKUP(B601,X1テーブル!B$4:E$45,3)*B601+VLOOKUP(B601,X1テーブル!B$4:E$45,4),0)</f>
        <v>710</v>
      </c>
    </row>
    <row r="602" spans="2:3" x14ac:dyDescent="0.15">
      <c r="B602" s="1">
        <f t="shared" si="9"/>
        <v>99900</v>
      </c>
      <c r="C602">
        <f>ROUNDDOWN(VLOOKUP(B602,X1テーブル!B$4:E$45,3)*B602+VLOOKUP(B602,X1テーブル!B$4:E$45,4),0)</f>
        <v>710</v>
      </c>
    </row>
    <row r="603" spans="2:3" x14ac:dyDescent="0.15">
      <c r="B603" s="1">
        <f t="shared" si="9"/>
        <v>100000</v>
      </c>
      <c r="C603">
        <f>ROUNDDOWN(VLOOKUP(B603,X1テーブル!B$4:E$45,3)*B603+VLOOKUP(B603,X1テーブル!B$4:E$45,4),0)</f>
        <v>711</v>
      </c>
    </row>
    <row r="604" spans="2:3" x14ac:dyDescent="0.15">
      <c r="B604" s="1">
        <f t="shared" ref="B604:B667" si="10">+B603+100</f>
        <v>100100</v>
      </c>
      <c r="C604">
        <f>ROUNDDOWN(VLOOKUP(B604,X1テーブル!B$4:E$45,3)*B604+VLOOKUP(B604,X1テーブル!B$4:E$45,4),0)</f>
        <v>711</v>
      </c>
    </row>
    <row r="605" spans="2:3" x14ac:dyDescent="0.15">
      <c r="B605" s="1">
        <f t="shared" si="10"/>
        <v>100200</v>
      </c>
      <c r="C605">
        <f>ROUNDDOWN(VLOOKUP(B605,X1テーブル!B$4:E$45,3)*B605+VLOOKUP(B605,X1テーブル!B$4:E$45,4),0)</f>
        <v>711</v>
      </c>
    </row>
    <row r="606" spans="2:3" x14ac:dyDescent="0.15">
      <c r="B606" s="1">
        <f t="shared" si="10"/>
        <v>100300</v>
      </c>
      <c r="C606">
        <f>ROUNDDOWN(VLOOKUP(B606,X1テーブル!B$4:E$45,3)*B606+VLOOKUP(B606,X1テーブル!B$4:E$45,4),0)</f>
        <v>711</v>
      </c>
    </row>
    <row r="607" spans="2:3" x14ac:dyDescent="0.15">
      <c r="B607" s="1">
        <f t="shared" si="10"/>
        <v>100400</v>
      </c>
      <c r="C607">
        <f>ROUNDDOWN(VLOOKUP(B607,X1テーブル!B$4:E$45,3)*B607+VLOOKUP(B607,X1テーブル!B$4:E$45,4),0)</f>
        <v>711</v>
      </c>
    </row>
    <row r="608" spans="2:3" x14ac:dyDescent="0.15">
      <c r="B608" s="1">
        <f t="shared" si="10"/>
        <v>100500</v>
      </c>
      <c r="C608">
        <f>ROUNDDOWN(VLOOKUP(B608,X1テーブル!B$4:E$45,3)*B608+VLOOKUP(B608,X1テーブル!B$4:E$45,4),0)</f>
        <v>711</v>
      </c>
    </row>
    <row r="609" spans="2:3" x14ac:dyDescent="0.15">
      <c r="B609" s="1">
        <f t="shared" si="10"/>
        <v>100600</v>
      </c>
      <c r="C609">
        <f>ROUNDDOWN(VLOOKUP(B609,X1テーブル!B$4:E$45,3)*B609+VLOOKUP(B609,X1テーブル!B$4:E$45,4),0)</f>
        <v>711</v>
      </c>
    </row>
    <row r="610" spans="2:3" x14ac:dyDescent="0.15">
      <c r="B610" s="1">
        <f t="shared" si="10"/>
        <v>100700</v>
      </c>
      <c r="C610">
        <f>ROUNDDOWN(VLOOKUP(B610,X1テーブル!B$4:E$45,3)*B610+VLOOKUP(B610,X1テーブル!B$4:E$45,4),0)</f>
        <v>711</v>
      </c>
    </row>
    <row r="611" spans="2:3" x14ac:dyDescent="0.15">
      <c r="B611" s="1">
        <f t="shared" si="10"/>
        <v>100800</v>
      </c>
      <c r="C611">
        <f>ROUNDDOWN(VLOOKUP(B611,X1テーブル!B$4:E$45,3)*B611+VLOOKUP(B611,X1テーブル!B$4:E$45,4),0)</f>
        <v>711</v>
      </c>
    </row>
    <row r="612" spans="2:3" x14ac:dyDescent="0.15">
      <c r="B612" s="1">
        <f t="shared" si="10"/>
        <v>100900</v>
      </c>
      <c r="C612">
        <f>ROUNDDOWN(VLOOKUP(B612,X1テーブル!B$4:E$45,3)*B612+VLOOKUP(B612,X1テーブル!B$4:E$45,4),0)</f>
        <v>711</v>
      </c>
    </row>
    <row r="613" spans="2:3" x14ac:dyDescent="0.15">
      <c r="B613" s="1">
        <f t="shared" si="10"/>
        <v>101000</v>
      </c>
      <c r="C613">
        <f>ROUNDDOWN(VLOOKUP(B613,X1テーブル!B$4:E$45,3)*B613+VLOOKUP(B613,X1テーブル!B$4:E$45,4),0)</f>
        <v>711</v>
      </c>
    </row>
    <row r="614" spans="2:3" x14ac:dyDescent="0.15">
      <c r="B614" s="1">
        <f t="shared" si="10"/>
        <v>101100</v>
      </c>
      <c r="C614">
        <f>ROUNDDOWN(VLOOKUP(B614,X1テーブル!B$4:E$45,3)*B614+VLOOKUP(B614,X1テーブル!B$4:E$45,4),0)</f>
        <v>712</v>
      </c>
    </row>
    <row r="615" spans="2:3" x14ac:dyDescent="0.15">
      <c r="B615" s="1">
        <f t="shared" si="10"/>
        <v>101200</v>
      </c>
      <c r="C615">
        <f>ROUNDDOWN(VLOOKUP(B615,X1テーブル!B$4:E$45,3)*B615+VLOOKUP(B615,X1テーブル!B$4:E$45,4),0)</f>
        <v>712</v>
      </c>
    </row>
    <row r="616" spans="2:3" x14ac:dyDescent="0.15">
      <c r="B616" s="1">
        <f t="shared" si="10"/>
        <v>101300</v>
      </c>
      <c r="C616">
        <f>ROUNDDOWN(VLOOKUP(B616,X1テーブル!B$4:E$45,3)*B616+VLOOKUP(B616,X1テーブル!B$4:E$45,4),0)</f>
        <v>712</v>
      </c>
    </row>
    <row r="617" spans="2:3" x14ac:dyDescent="0.15">
      <c r="B617" s="1">
        <f t="shared" si="10"/>
        <v>101400</v>
      </c>
      <c r="C617">
        <f>ROUNDDOWN(VLOOKUP(B617,X1テーブル!B$4:E$45,3)*B617+VLOOKUP(B617,X1テーブル!B$4:E$45,4),0)</f>
        <v>712</v>
      </c>
    </row>
    <row r="618" spans="2:3" x14ac:dyDescent="0.15">
      <c r="B618" s="1">
        <f t="shared" si="10"/>
        <v>101500</v>
      </c>
      <c r="C618">
        <f>ROUNDDOWN(VLOOKUP(B618,X1テーブル!B$4:E$45,3)*B618+VLOOKUP(B618,X1テーブル!B$4:E$45,4),0)</f>
        <v>712</v>
      </c>
    </row>
    <row r="619" spans="2:3" x14ac:dyDescent="0.15">
      <c r="B619" s="1">
        <f t="shared" si="10"/>
        <v>101600</v>
      </c>
      <c r="C619">
        <f>ROUNDDOWN(VLOOKUP(B619,X1テーブル!B$4:E$45,3)*B619+VLOOKUP(B619,X1テーブル!B$4:E$45,4),0)</f>
        <v>712</v>
      </c>
    </row>
    <row r="620" spans="2:3" x14ac:dyDescent="0.15">
      <c r="B620" s="1">
        <f t="shared" si="10"/>
        <v>101700</v>
      </c>
      <c r="C620">
        <f>ROUNDDOWN(VLOOKUP(B620,X1テーブル!B$4:E$45,3)*B620+VLOOKUP(B620,X1テーブル!B$4:E$45,4),0)</f>
        <v>712</v>
      </c>
    </row>
    <row r="621" spans="2:3" x14ac:dyDescent="0.15">
      <c r="B621" s="1">
        <f t="shared" si="10"/>
        <v>101800</v>
      </c>
      <c r="C621">
        <f>ROUNDDOWN(VLOOKUP(B621,X1テーブル!B$4:E$45,3)*B621+VLOOKUP(B621,X1テーブル!B$4:E$45,4),0)</f>
        <v>712</v>
      </c>
    </row>
    <row r="622" spans="2:3" x14ac:dyDescent="0.15">
      <c r="B622" s="1">
        <f t="shared" si="10"/>
        <v>101900</v>
      </c>
      <c r="C622">
        <f>ROUNDDOWN(VLOOKUP(B622,X1テーブル!B$4:E$45,3)*B622+VLOOKUP(B622,X1テーブル!B$4:E$45,4),0)</f>
        <v>712</v>
      </c>
    </row>
    <row r="623" spans="2:3" x14ac:dyDescent="0.15">
      <c r="B623" s="1">
        <f t="shared" si="10"/>
        <v>102000</v>
      </c>
      <c r="C623">
        <f>ROUNDDOWN(VLOOKUP(B623,X1テーブル!B$4:E$45,3)*B623+VLOOKUP(B623,X1テーブル!B$4:E$45,4),0)</f>
        <v>712</v>
      </c>
    </row>
    <row r="624" spans="2:3" x14ac:dyDescent="0.15">
      <c r="B624" s="1">
        <f t="shared" si="10"/>
        <v>102100</v>
      </c>
      <c r="C624">
        <f>ROUNDDOWN(VLOOKUP(B624,X1テーブル!B$4:E$45,3)*B624+VLOOKUP(B624,X1テーブル!B$4:E$45,4),0)</f>
        <v>712</v>
      </c>
    </row>
    <row r="625" spans="2:3" x14ac:dyDescent="0.15">
      <c r="B625" s="1">
        <f t="shared" si="10"/>
        <v>102200</v>
      </c>
      <c r="C625">
        <f>ROUNDDOWN(VLOOKUP(B625,X1テーブル!B$4:E$45,3)*B625+VLOOKUP(B625,X1テーブル!B$4:E$45,4),0)</f>
        <v>713</v>
      </c>
    </row>
    <row r="626" spans="2:3" x14ac:dyDescent="0.15">
      <c r="B626" s="1">
        <f t="shared" si="10"/>
        <v>102300</v>
      </c>
      <c r="C626">
        <f>ROUNDDOWN(VLOOKUP(B626,X1テーブル!B$4:E$45,3)*B626+VLOOKUP(B626,X1テーブル!B$4:E$45,4),0)</f>
        <v>713</v>
      </c>
    </row>
    <row r="627" spans="2:3" x14ac:dyDescent="0.15">
      <c r="B627" s="1">
        <f t="shared" si="10"/>
        <v>102400</v>
      </c>
      <c r="C627">
        <f>ROUNDDOWN(VLOOKUP(B627,X1テーブル!B$4:E$45,3)*B627+VLOOKUP(B627,X1テーブル!B$4:E$45,4),0)</f>
        <v>713</v>
      </c>
    </row>
    <row r="628" spans="2:3" x14ac:dyDescent="0.15">
      <c r="B628" s="1">
        <f t="shared" si="10"/>
        <v>102500</v>
      </c>
      <c r="C628">
        <f>ROUNDDOWN(VLOOKUP(B628,X1テーブル!B$4:E$45,3)*B628+VLOOKUP(B628,X1テーブル!B$4:E$45,4),0)</f>
        <v>713</v>
      </c>
    </row>
    <row r="629" spans="2:3" x14ac:dyDescent="0.15">
      <c r="B629" s="1">
        <f t="shared" si="10"/>
        <v>102600</v>
      </c>
      <c r="C629">
        <f>ROUNDDOWN(VLOOKUP(B629,X1テーブル!B$4:E$45,3)*B629+VLOOKUP(B629,X1テーブル!B$4:E$45,4),0)</f>
        <v>713</v>
      </c>
    </row>
    <row r="630" spans="2:3" x14ac:dyDescent="0.15">
      <c r="B630" s="1">
        <f t="shared" si="10"/>
        <v>102700</v>
      </c>
      <c r="C630">
        <f>ROUNDDOWN(VLOOKUP(B630,X1テーブル!B$4:E$45,3)*B630+VLOOKUP(B630,X1テーブル!B$4:E$45,4),0)</f>
        <v>713</v>
      </c>
    </row>
    <row r="631" spans="2:3" x14ac:dyDescent="0.15">
      <c r="B631" s="1">
        <f t="shared" si="10"/>
        <v>102800</v>
      </c>
      <c r="C631">
        <f>ROUNDDOWN(VLOOKUP(B631,X1テーブル!B$4:E$45,3)*B631+VLOOKUP(B631,X1テーブル!B$4:E$45,4),0)</f>
        <v>713</v>
      </c>
    </row>
    <row r="632" spans="2:3" x14ac:dyDescent="0.15">
      <c r="B632" s="1">
        <f t="shared" si="10"/>
        <v>102900</v>
      </c>
      <c r="C632">
        <f>ROUNDDOWN(VLOOKUP(B632,X1テーブル!B$4:E$45,3)*B632+VLOOKUP(B632,X1テーブル!B$4:E$45,4),0)</f>
        <v>713</v>
      </c>
    </row>
    <row r="633" spans="2:3" x14ac:dyDescent="0.15">
      <c r="B633" s="1">
        <f t="shared" si="10"/>
        <v>103000</v>
      </c>
      <c r="C633">
        <f>ROUNDDOWN(VLOOKUP(B633,X1テーブル!B$4:E$45,3)*B633+VLOOKUP(B633,X1テーブル!B$4:E$45,4),0)</f>
        <v>713</v>
      </c>
    </row>
    <row r="634" spans="2:3" x14ac:dyDescent="0.15">
      <c r="B634" s="1">
        <f t="shared" si="10"/>
        <v>103100</v>
      </c>
      <c r="C634">
        <f>ROUNDDOWN(VLOOKUP(B634,X1テーブル!B$4:E$45,3)*B634+VLOOKUP(B634,X1テーブル!B$4:E$45,4),0)</f>
        <v>713</v>
      </c>
    </row>
    <row r="635" spans="2:3" x14ac:dyDescent="0.15">
      <c r="B635" s="1">
        <f t="shared" si="10"/>
        <v>103200</v>
      </c>
      <c r="C635">
        <f>ROUNDDOWN(VLOOKUP(B635,X1テーブル!B$4:E$45,3)*B635+VLOOKUP(B635,X1テーブル!B$4:E$45,4),0)</f>
        <v>714</v>
      </c>
    </row>
    <row r="636" spans="2:3" x14ac:dyDescent="0.15">
      <c r="B636" s="1">
        <f t="shared" si="10"/>
        <v>103300</v>
      </c>
      <c r="C636">
        <f>ROUNDDOWN(VLOOKUP(B636,X1テーブル!B$4:E$45,3)*B636+VLOOKUP(B636,X1テーブル!B$4:E$45,4),0)</f>
        <v>714</v>
      </c>
    </row>
    <row r="637" spans="2:3" x14ac:dyDescent="0.15">
      <c r="B637" s="1">
        <f t="shared" si="10"/>
        <v>103400</v>
      </c>
      <c r="C637">
        <f>ROUNDDOWN(VLOOKUP(B637,X1テーブル!B$4:E$45,3)*B637+VLOOKUP(B637,X1テーブル!B$4:E$45,4),0)</f>
        <v>714</v>
      </c>
    </row>
    <row r="638" spans="2:3" x14ac:dyDescent="0.15">
      <c r="B638" s="1">
        <f t="shared" si="10"/>
        <v>103500</v>
      </c>
      <c r="C638">
        <f>ROUNDDOWN(VLOOKUP(B638,X1テーブル!B$4:E$45,3)*B638+VLOOKUP(B638,X1テーブル!B$4:E$45,4),0)</f>
        <v>714</v>
      </c>
    </row>
    <row r="639" spans="2:3" x14ac:dyDescent="0.15">
      <c r="B639" s="1">
        <f t="shared" si="10"/>
        <v>103600</v>
      </c>
      <c r="C639">
        <f>ROUNDDOWN(VLOOKUP(B639,X1テーブル!B$4:E$45,3)*B639+VLOOKUP(B639,X1テーブル!B$4:E$45,4),0)</f>
        <v>714</v>
      </c>
    </row>
    <row r="640" spans="2:3" x14ac:dyDescent="0.15">
      <c r="B640" s="1">
        <f t="shared" si="10"/>
        <v>103700</v>
      </c>
      <c r="C640">
        <f>ROUNDDOWN(VLOOKUP(B640,X1テーブル!B$4:E$45,3)*B640+VLOOKUP(B640,X1テーブル!B$4:E$45,4),0)</f>
        <v>714</v>
      </c>
    </row>
    <row r="641" spans="2:3" x14ac:dyDescent="0.15">
      <c r="B641" s="1">
        <f t="shared" si="10"/>
        <v>103800</v>
      </c>
      <c r="C641">
        <f>ROUNDDOWN(VLOOKUP(B641,X1テーブル!B$4:E$45,3)*B641+VLOOKUP(B641,X1テーブル!B$4:E$45,4),0)</f>
        <v>714</v>
      </c>
    </row>
    <row r="642" spans="2:3" x14ac:dyDescent="0.15">
      <c r="B642" s="1">
        <f t="shared" si="10"/>
        <v>103900</v>
      </c>
      <c r="C642">
        <f>ROUNDDOWN(VLOOKUP(B642,X1テーブル!B$4:E$45,3)*B642+VLOOKUP(B642,X1テーブル!B$4:E$45,4),0)</f>
        <v>714</v>
      </c>
    </row>
    <row r="643" spans="2:3" x14ac:dyDescent="0.15">
      <c r="B643" s="1">
        <f t="shared" si="10"/>
        <v>104000</v>
      </c>
      <c r="C643">
        <f>ROUNDDOWN(VLOOKUP(B643,X1テーブル!B$4:E$45,3)*B643+VLOOKUP(B643,X1テーブル!B$4:E$45,4),0)</f>
        <v>714</v>
      </c>
    </row>
    <row r="644" spans="2:3" x14ac:dyDescent="0.15">
      <c r="B644" s="1">
        <f t="shared" si="10"/>
        <v>104100</v>
      </c>
      <c r="C644">
        <f>ROUNDDOWN(VLOOKUP(B644,X1テーブル!B$4:E$45,3)*B644+VLOOKUP(B644,X1テーブル!B$4:E$45,4),0)</f>
        <v>714</v>
      </c>
    </row>
    <row r="645" spans="2:3" x14ac:dyDescent="0.15">
      <c r="B645" s="1">
        <f t="shared" si="10"/>
        <v>104200</v>
      </c>
      <c r="C645">
        <f>ROUNDDOWN(VLOOKUP(B645,X1テーブル!B$4:E$45,3)*B645+VLOOKUP(B645,X1テーブル!B$4:E$45,4),0)</f>
        <v>714</v>
      </c>
    </row>
    <row r="646" spans="2:3" x14ac:dyDescent="0.15">
      <c r="B646" s="1">
        <f t="shared" si="10"/>
        <v>104300</v>
      </c>
      <c r="C646">
        <f>ROUNDDOWN(VLOOKUP(B646,X1テーブル!B$4:E$45,3)*B646+VLOOKUP(B646,X1テーブル!B$4:E$45,4),0)</f>
        <v>715</v>
      </c>
    </row>
    <row r="647" spans="2:3" x14ac:dyDescent="0.15">
      <c r="B647" s="1">
        <f t="shared" si="10"/>
        <v>104400</v>
      </c>
      <c r="C647">
        <f>ROUNDDOWN(VLOOKUP(B647,X1テーブル!B$4:E$45,3)*B647+VLOOKUP(B647,X1テーブル!B$4:E$45,4),0)</f>
        <v>715</v>
      </c>
    </row>
    <row r="648" spans="2:3" x14ac:dyDescent="0.15">
      <c r="B648" s="1">
        <f t="shared" si="10"/>
        <v>104500</v>
      </c>
      <c r="C648">
        <f>ROUNDDOWN(VLOOKUP(B648,X1テーブル!B$4:E$45,3)*B648+VLOOKUP(B648,X1テーブル!B$4:E$45,4),0)</f>
        <v>715</v>
      </c>
    </row>
    <row r="649" spans="2:3" x14ac:dyDescent="0.15">
      <c r="B649" s="1">
        <f t="shared" si="10"/>
        <v>104600</v>
      </c>
      <c r="C649">
        <f>ROUNDDOWN(VLOOKUP(B649,X1テーブル!B$4:E$45,3)*B649+VLOOKUP(B649,X1テーブル!B$4:E$45,4),0)</f>
        <v>715</v>
      </c>
    </row>
    <row r="650" spans="2:3" x14ac:dyDescent="0.15">
      <c r="B650" s="1">
        <f t="shared" si="10"/>
        <v>104700</v>
      </c>
      <c r="C650">
        <f>ROUNDDOWN(VLOOKUP(B650,X1テーブル!B$4:E$45,3)*B650+VLOOKUP(B650,X1テーブル!B$4:E$45,4),0)</f>
        <v>715</v>
      </c>
    </row>
    <row r="651" spans="2:3" x14ac:dyDescent="0.15">
      <c r="B651" s="1">
        <f t="shared" si="10"/>
        <v>104800</v>
      </c>
      <c r="C651">
        <f>ROUNDDOWN(VLOOKUP(B651,X1テーブル!B$4:E$45,3)*B651+VLOOKUP(B651,X1テーブル!B$4:E$45,4),0)</f>
        <v>715</v>
      </c>
    </row>
    <row r="652" spans="2:3" x14ac:dyDescent="0.15">
      <c r="B652" s="1">
        <f t="shared" si="10"/>
        <v>104900</v>
      </c>
      <c r="C652">
        <f>ROUNDDOWN(VLOOKUP(B652,X1テーブル!B$4:E$45,3)*B652+VLOOKUP(B652,X1テーブル!B$4:E$45,4),0)</f>
        <v>715</v>
      </c>
    </row>
    <row r="653" spans="2:3" x14ac:dyDescent="0.15">
      <c r="B653" s="1">
        <f t="shared" si="10"/>
        <v>105000</v>
      </c>
      <c r="C653">
        <f>ROUNDDOWN(VLOOKUP(B653,X1テーブル!B$4:E$45,3)*B653+VLOOKUP(B653,X1テーブル!B$4:E$45,4),0)</f>
        <v>715</v>
      </c>
    </row>
    <row r="654" spans="2:3" x14ac:dyDescent="0.15">
      <c r="B654" s="1">
        <f t="shared" si="10"/>
        <v>105100</v>
      </c>
      <c r="C654">
        <f>ROUNDDOWN(VLOOKUP(B654,X1テーブル!B$4:E$45,3)*B654+VLOOKUP(B654,X1テーブル!B$4:E$45,4),0)</f>
        <v>715</v>
      </c>
    </row>
    <row r="655" spans="2:3" x14ac:dyDescent="0.15">
      <c r="B655" s="1">
        <f t="shared" si="10"/>
        <v>105200</v>
      </c>
      <c r="C655">
        <f>ROUNDDOWN(VLOOKUP(B655,X1テーブル!B$4:E$45,3)*B655+VLOOKUP(B655,X1テーブル!B$4:E$45,4),0)</f>
        <v>715</v>
      </c>
    </row>
    <row r="656" spans="2:3" x14ac:dyDescent="0.15">
      <c r="B656" s="1">
        <f t="shared" si="10"/>
        <v>105300</v>
      </c>
      <c r="C656">
        <f>ROUNDDOWN(VLOOKUP(B656,X1テーブル!B$4:E$45,3)*B656+VLOOKUP(B656,X1テーブル!B$4:E$45,4),0)</f>
        <v>716</v>
      </c>
    </row>
    <row r="657" spans="2:3" x14ac:dyDescent="0.15">
      <c r="B657" s="1">
        <f t="shared" si="10"/>
        <v>105400</v>
      </c>
      <c r="C657">
        <f>ROUNDDOWN(VLOOKUP(B657,X1テーブル!B$4:E$45,3)*B657+VLOOKUP(B657,X1テーブル!B$4:E$45,4),0)</f>
        <v>716</v>
      </c>
    </row>
    <row r="658" spans="2:3" x14ac:dyDescent="0.15">
      <c r="B658" s="1">
        <f t="shared" si="10"/>
        <v>105500</v>
      </c>
      <c r="C658">
        <f>ROUNDDOWN(VLOOKUP(B658,X1テーブル!B$4:E$45,3)*B658+VLOOKUP(B658,X1テーブル!B$4:E$45,4),0)</f>
        <v>716</v>
      </c>
    </row>
    <row r="659" spans="2:3" x14ac:dyDescent="0.15">
      <c r="B659" s="1">
        <f t="shared" si="10"/>
        <v>105600</v>
      </c>
      <c r="C659">
        <f>ROUNDDOWN(VLOOKUP(B659,X1テーブル!B$4:E$45,3)*B659+VLOOKUP(B659,X1テーブル!B$4:E$45,4),0)</f>
        <v>716</v>
      </c>
    </row>
    <row r="660" spans="2:3" x14ac:dyDescent="0.15">
      <c r="B660" s="1">
        <f t="shared" si="10"/>
        <v>105700</v>
      </c>
      <c r="C660">
        <f>ROUNDDOWN(VLOOKUP(B660,X1テーブル!B$4:E$45,3)*B660+VLOOKUP(B660,X1テーブル!B$4:E$45,4),0)</f>
        <v>716</v>
      </c>
    </row>
    <row r="661" spans="2:3" x14ac:dyDescent="0.15">
      <c r="B661" s="1">
        <f t="shared" si="10"/>
        <v>105800</v>
      </c>
      <c r="C661">
        <f>ROUNDDOWN(VLOOKUP(B661,X1テーブル!B$4:E$45,3)*B661+VLOOKUP(B661,X1テーブル!B$4:E$45,4),0)</f>
        <v>716</v>
      </c>
    </row>
    <row r="662" spans="2:3" x14ac:dyDescent="0.15">
      <c r="B662" s="1">
        <f t="shared" si="10"/>
        <v>105900</v>
      </c>
      <c r="C662">
        <f>ROUNDDOWN(VLOOKUP(B662,X1テーブル!B$4:E$45,3)*B662+VLOOKUP(B662,X1テーブル!B$4:E$45,4),0)</f>
        <v>716</v>
      </c>
    </row>
    <row r="663" spans="2:3" x14ac:dyDescent="0.15">
      <c r="B663" s="1">
        <f t="shared" si="10"/>
        <v>106000</v>
      </c>
      <c r="C663">
        <f>ROUNDDOWN(VLOOKUP(B663,X1テーブル!B$4:E$45,3)*B663+VLOOKUP(B663,X1テーブル!B$4:E$45,4),0)</f>
        <v>716</v>
      </c>
    </row>
    <row r="664" spans="2:3" x14ac:dyDescent="0.15">
      <c r="B664" s="1">
        <f t="shared" si="10"/>
        <v>106100</v>
      </c>
      <c r="C664">
        <f>ROUNDDOWN(VLOOKUP(B664,X1テーブル!B$4:E$45,3)*B664+VLOOKUP(B664,X1テーブル!B$4:E$45,4),0)</f>
        <v>716</v>
      </c>
    </row>
    <row r="665" spans="2:3" x14ac:dyDescent="0.15">
      <c r="B665" s="1">
        <f t="shared" si="10"/>
        <v>106200</v>
      </c>
      <c r="C665">
        <f>ROUNDDOWN(VLOOKUP(B665,X1テーブル!B$4:E$45,3)*B665+VLOOKUP(B665,X1テーブル!B$4:E$45,4),0)</f>
        <v>716</v>
      </c>
    </row>
    <row r="666" spans="2:3" x14ac:dyDescent="0.15">
      <c r="B666" s="1">
        <f t="shared" si="10"/>
        <v>106300</v>
      </c>
      <c r="C666">
        <f>ROUNDDOWN(VLOOKUP(B666,X1テーブル!B$4:E$45,3)*B666+VLOOKUP(B666,X1テーブル!B$4:E$45,4),0)</f>
        <v>716</v>
      </c>
    </row>
    <row r="667" spans="2:3" x14ac:dyDescent="0.15">
      <c r="B667" s="1">
        <f t="shared" si="10"/>
        <v>106400</v>
      </c>
      <c r="C667">
        <f>ROUNDDOWN(VLOOKUP(B667,X1テーブル!B$4:E$45,3)*B667+VLOOKUP(B667,X1テーブル!B$4:E$45,4),0)</f>
        <v>717</v>
      </c>
    </row>
    <row r="668" spans="2:3" x14ac:dyDescent="0.15">
      <c r="B668" s="1">
        <f t="shared" ref="B668:B731" si="11">+B667+100</f>
        <v>106500</v>
      </c>
      <c r="C668">
        <f>ROUNDDOWN(VLOOKUP(B668,X1テーブル!B$4:E$45,3)*B668+VLOOKUP(B668,X1テーブル!B$4:E$45,4),0)</f>
        <v>717</v>
      </c>
    </row>
    <row r="669" spans="2:3" x14ac:dyDescent="0.15">
      <c r="B669" s="1">
        <f t="shared" si="11"/>
        <v>106600</v>
      </c>
      <c r="C669">
        <f>ROUNDDOWN(VLOOKUP(B669,X1テーブル!B$4:E$45,3)*B669+VLOOKUP(B669,X1テーブル!B$4:E$45,4),0)</f>
        <v>717</v>
      </c>
    </row>
    <row r="670" spans="2:3" x14ac:dyDescent="0.15">
      <c r="B670" s="1">
        <f t="shared" si="11"/>
        <v>106700</v>
      </c>
      <c r="C670">
        <f>ROUNDDOWN(VLOOKUP(B670,X1テーブル!B$4:E$45,3)*B670+VLOOKUP(B670,X1テーブル!B$4:E$45,4),0)</f>
        <v>717</v>
      </c>
    </row>
    <row r="671" spans="2:3" x14ac:dyDescent="0.15">
      <c r="B671" s="1">
        <f t="shared" si="11"/>
        <v>106800</v>
      </c>
      <c r="C671">
        <f>ROUNDDOWN(VLOOKUP(B671,X1テーブル!B$4:E$45,3)*B671+VLOOKUP(B671,X1テーブル!B$4:E$45,4),0)</f>
        <v>717</v>
      </c>
    </row>
    <row r="672" spans="2:3" x14ac:dyDescent="0.15">
      <c r="B672" s="1">
        <f t="shared" si="11"/>
        <v>106900</v>
      </c>
      <c r="C672">
        <f>ROUNDDOWN(VLOOKUP(B672,X1テーブル!B$4:E$45,3)*B672+VLOOKUP(B672,X1テーブル!B$4:E$45,4),0)</f>
        <v>717</v>
      </c>
    </row>
    <row r="673" spans="2:3" x14ac:dyDescent="0.15">
      <c r="B673" s="1">
        <f t="shared" si="11"/>
        <v>107000</v>
      </c>
      <c r="C673">
        <f>ROUNDDOWN(VLOOKUP(B673,X1テーブル!B$4:E$45,3)*B673+VLOOKUP(B673,X1テーブル!B$4:E$45,4),0)</f>
        <v>717</v>
      </c>
    </row>
    <row r="674" spans="2:3" x14ac:dyDescent="0.15">
      <c r="B674" s="1">
        <f t="shared" si="11"/>
        <v>107100</v>
      </c>
      <c r="C674">
        <f>ROUNDDOWN(VLOOKUP(B674,X1テーブル!B$4:E$45,3)*B674+VLOOKUP(B674,X1テーブル!B$4:E$45,4),0)</f>
        <v>717</v>
      </c>
    </row>
    <row r="675" spans="2:3" x14ac:dyDescent="0.15">
      <c r="B675" s="1">
        <f t="shared" si="11"/>
        <v>107200</v>
      </c>
      <c r="C675">
        <f>ROUNDDOWN(VLOOKUP(B675,X1テーブル!B$4:E$45,3)*B675+VLOOKUP(B675,X1テーブル!B$4:E$45,4),0)</f>
        <v>717</v>
      </c>
    </row>
    <row r="676" spans="2:3" x14ac:dyDescent="0.15">
      <c r="B676" s="1">
        <f t="shared" si="11"/>
        <v>107300</v>
      </c>
      <c r="C676">
        <f>ROUNDDOWN(VLOOKUP(B676,X1テーブル!B$4:E$45,3)*B676+VLOOKUP(B676,X1テーブル!B$4:E$45,4),0)</f>
        <v>717</v>
      </c>
    </row>
    <row r="677" spans="2:3" x14ac:dyDescent="0.15">
      <c r="B677" s="1">
        <f t="shared" si="11"/>
        <v>107400</v>
      </c>
      <c r="C677">
        <f>ROUNDDOWN(VLOOKUP(B677,X1テーブル!B$4:E$45,3)*B677+VLOOKUP(B677,X1テーブル!B$4:E$45,4),0)</f>
        <v>718</v>
      </c>
    </row>
    <row r="678" spans="2:3" x14ac:dyDescent="0.15">
      <c r="B678" s="1">
        <f t="shared" si="11"/>
        <v>107500</v>
      </c>
      <c r="C678">
        <f>ROUNDDOWN(VLOOKUP(B678,X1テーブル!B$4:E$45,3)*B678+VLOOKUP(B678,X1テーブル!B$4:E$45,4),0)</f>
        <v>718</v>
      </c>
    </row>
    <row r="679" spans="2:3" x14ac:dyDescent="0.15">
      <c r="B679" s="1">
        <f t="shared" si="11"/>
        <v>107600</v>
      </c>
      <c r="C679">
        <f>ROUNDDOWN(VLOOKUP(B679,X1テーブル!B$4:E$45,3)*B679+VLOOKUP(B679,X1テーブル!B$4:E$45,4),0)</f>
        <v>718</v>
      </c>
    </row>
    <row r="680" spans="2:3" x14ac:dyDescent="0.15">
      <c r="B680" s="1">
        <f t="shared" si="11"/>
        <v>107700</v>
      </c>
      <c r="C680">
        <f>ROUNDDOWN(VLOOKUP(B680,X1テーブル!B$4:E$45,3)*B680+VLOOKUP(B680,X1テーブル!B$4:E$45,4),0)</f>
        <v>718</v>
      </c>
    </row>
    <row r="681" spans="2:3" x14ac:dyDescent="0.15">
      <c r="B681" s="1">
        <f t="shared" si="11"/>
        <v>107800</v>
      </c>
      <c r="C681">
        <f>ROUNDDOWN(VLOOKUP(B681,X1テーブル!B$4:E$45,3)*B681+VLOOKUP(B681,X1テーブル!B$4:E$45,4),0)</f>
        <v>718</v>
      </c>
    </row>
    <row r="682" spans="2:3" x14ac:dyDescent="0.15">
      <c r="B682" s="1">
        <f t="shared" si="11"/>
        <v>107900</v>
      </c>
      <c r="C682">
        <f>ROUNDDOWN(VLOOKUP(B682,X1テーブル!B$4:E$45,3)*B682+VLOOKUP(B682,X1テーブル!B$4:E$45,4),0)</f>
        <v>718</v>
      </c>
    </row>
    <row r="683" spans="2:3" x14ac:dyDescent="0.15">
      <c r="B683" s="1">
        <f t="shared" si="11"/>
        <v>108000</v>
      </c>
      <c r="C683">
        <f>ROUNDDOWN(VLOOKUP(B683,X1テーブル!B$4:E$45,3)*B683+VLOOKUP(B683,X1テーブル!B$4:E$45,4),0)</f>
        <v>718</v>
      </c>
    </row>
    <row r="684" spans="2:3" x14ac:dyDescent="0.15">
      <c r="B684" s="1">
        <f t="shared" si="11"/>
        <v>108100</v>
      </c>
      <c r="C684">
        <f>ROUNDDOWN(VLOOKUP(B684,X1テーブル!B$4:E$45,3)*B684+VLOOKUP(B684,X1テーブル!B$4:E$45,4),0)</f>
        <v>718</v>
      </c>
    </row>
    <row r="685" spans="2:3" x14ac:dyDescent="0.15">
      <c r="B685" s="1">
        <f t="shared" si="11"/>
        <v>108200</v>
      </c>
      <c r="C685">
        <f>ROUNDDOWN(VLOOKUP(B685,X1テーブル!B$4:E$45,3)*B685+VLOOKUP(B685,X1テーブル!B$4:E$45,4),0)</f>
        <v>718</v>
      </c>
    </row>
    <row r="686" spans="2:3" x14ac:dyDescent="0.15">
      <c r="B686" s="1">
        <f t="shared" si="11"/>
        <v>108300</v>
      </c>
      <c r="C686">
        <f>ROUNDDOWN(VLOOKUP(B686,X1テーブル!B$4:E$45,3)*B686+VLOOKUP(B686,X1テーブル!B$4:E$45,4),0)</f>
        <v>718</v>
      </c>
    </row>
    <row r="687" spans="2:3" x14ac:dyDescent="0.15">
      <c r="B687" s="1">
        <f t="shared" si="11"/>
        <v>108400</v>
      </c>
      <c r="C687">
        <f>ROUNDDOWN(VLOOKUP(B687,X1テーブル!B$4:E$45,3)*B687+VLOOKUP(B687,X1テーブル!B$4:E$45,4),0)</f>
        <v>718</v>
      </c>
    </row>
    <row r="688" spans="2:3" x14ac:dyDescent="0.15">
      <c r="B688" s="1">
        <f t="shared" si="11"/>
        <v>108500</v>
      </c>
      <c r="C688">
        <f>ROUNDDOWN(VLOOKUP(B688,X1テーブル!B$4:E$45,3)*B688+VLOOKUP(B688,X1テーブル!B$4:E$45,4),0)</f>
        <v>719</v>
      </c>
    </row>
    <row r="689" spans="2:3" x14ac:dyDescent="0.15">
      <c r="B689" s="1">
        <f t="shared" si="11"/>
        <v>108600</v>
      </c>
      <c r="C689">
        <f>ROUNDDOWN(VLOOKUP(B689,X1テーブル!B$4:E$45,3)*B689+VLOOKUP(B689,X1テーブル!B$4:E$45,4),0)</f>
        <v>719</v>
      </c>
    </row>
    <row r="690" spans="2:3" x14ac:dyDescent="0.15">
      <c r="B690" s="1">
        <f t="shared" si="11"/>
        <v>108700</v>
      </c>
      <c r="C690">
        <f>ROUNDDOWN(VLOOKUP(B690,X1テーブル!B$4:E$45,3)*B690+VLOOKUP(B690,X1テーブル!B$4:E$45,4),0)</f>
        <v>719</v>
      </c>
    </row>
    <row r="691" spans="2:3" x14ac:dyDescent="0.15">
      <c r="B691" s="1">
        <f t="shared" si="11"/>
        <v>108800</v>
      </c>
      <c r="C691">
        <f>ROUNDDOWN(VLOOKUP(B691,X1テーブル!B$4:E$45,3)*B691+VLOOKUP(B691,X1テーブル!B$4:E$45,4),0)</f>
        <v>719</v>
      </c>
    </row>
    <row r="692" spans="2:3" x14ac:dyDescent="0.15">
      <c r="B692" s="1">
        <f t="shared" si="11"/>
        <v>108900</v>
      </c>
      <c r="C692">
        <f>ROUNDDOWN(VLOOKUP(B692,X1テーブル!B$4:E$45,3)*B692+VLOOKUP(B692,X1テーブル!B$4:E$45,4),0)</f>
        <v>719</v>
      </c>
    </row>
    <row r="693" spans="2:3" x14ac:dyDescent="0.15">
      <c r="B693" s="1">
        <f t="shared" si="11"/>
        <v>109000</v>
      </c>
      <c r="C693">
        <f>ROUNDDOWN(VLOOKUP(B693,X1テーブル!B$4:E$45,3)*B693+VLOOKUP(B693,X1テーブル!B$4:E$45,4),0)</f>
        <v>719</v>
      </c>
    </row>
    <row r="694" spans="2:3" x14ac:dyDescent="0.15">
      <c r="B694" s="1">
        <f t="shared" si="11"/>
        <v>109100</v>
      </c>
      <c r="C694">
        <f>ROUNDDOWN(VLOOKUP(B694,X1テーブル!B$4:E$45,3)*B694+VLOOKUP(B694,X1テーブル!B$4:E$45,4),0)</f>
        <v>719</v>
      </c>
    </row>
    <row r="695" spans="2:3" x14ac:dyDescent="0.15">
      <c r="B695" s="1">
        <f t="shared" si="11"/>
        <v>109200</v>
      </c>
      <c r="C695">
        <f>ROUNDDOWN(VLOOKUP(B695,X1テーブル!B$4:E$45,3)*B695+VLOOKUP(B695,X1テーブル!B$4:E$45,4),0)</f>
        <v>719</v>
      </c>
    </row>
    <row r="696" spans="2:3" x14ac:dyDescent="0.15">
      <c r="B696" s="1">
        <f t="shared" si="11"/>
        <v>109300</v>
      </c>
      <c r="C696">
        <f>ROUNDDOWN(VLOOKUP(B696,X1テーブル!B$4:E$45,3)*B696+VLOOKUP(B696,X1テーブル!B$4:E$45,4),0)</f>
        <v>719</v>
      </c>
    </row>
    <row r="697" spans="2:3" x14ac:dyDescent="0.15">
      <c r="B697" s="1">
        <f t="shared" si="11"/>
        <v>109400</v>
      </c>
      <c r="C697">
        <f>ROUNDDOWN(VLOOKUP(B697,X1テーブル!B$4:E$45,3)*B697+VLOOKUP(B697,X1テーブル!B$4:E$45,4),0)</f>
        <v>719</v>
      </c>
    </row>
    <row r="698" spans="2:3" x14ac:dyDescent="0.15">
      <c r="B698" s="1">
        <f t="shared" si="11"/>
        <v>109500</v>
      </c>
      <c r="C698">
        <f>ROUNDDOWN(VLOOKUP(B698,X1テーブル!B$4:E$45,3)*B698+VLOOKUP(B698,X1テーブル!B$4:E$45,4),0)</f>
        <v>720</v>
      </c>
    </row>
    <row r="699" spans="2:3" x14ac:dyDescent="0.15">
      <c r="B699" s="1">
        <f t="shared" si="11"/>
        <v>109600</v>
      </c>
      <c r="C699">
        <f>ROUNDDOWN(VLOOKUP(B699,X1テーブル!B$4:E$45,3)*B699+VLOOKUP(B699,X1テーブル!B$4:E$45,4),0)</f>
        <v>720</v>
      </c>
    </row>
    <row r="700" spans="2:3" x14ac:dyDescent="0.15">
      <c r="B700" s="1">
        <f t="shared" si="11"/>
        <v>109700</v>
      </c>
      <c r="C700">
        <f>ROUNDDOWN(VLOOKUP(B700,X1テーブル!B$4:E$45,3)*B700+VLOOKUP(B700,X1テーブル!B$4:E$45,4),0)</f>
        <v>720</v>
      </c>
    </row>
    <row r="701" spans="2:3" x14ac:dyDescent="0.15">
      <c r="B701" s="1">
        <f t="shared" si="11"/>
        <v>109800</v>
      </c>
      <c r="C701">
        <f>ROUNDDOWN(VLOOKUP(B701,X1テーブル!B$4:E$45,3)*B701+VLOOKUP(B701,X1テーブル!B$4:E$45,4),0)</f>
        <v>720</v>
      </c>
    </row>
    <row r="702" spans="2:3" x14ac:dyDescent="0.15">
      <c r="B702" s="1">
        <f t="shared" si="11"/>
        <v>109900</v>
      </c>
      <c r="C702">
        <f>ROUNDDOWN(VLOOKUP(B702,X1テーブル!B$4:E$45,3)*B702+VLOOKUP(B702,X1テーブル!B$4:E$45,4),0)</f>
        <v>720</v>
      </c>
    </row>
    <row r="703" spans="2:3" x14ac:dyDescent="0.15">
      <c r="B703" s="1">
        <f t="shared" si="11"/>
        <v>110000</v>
      </c>
      <c r="C703">
        <f>ROUNDDOWN(VLOOKUP(B703,X1テーブル!B$4:E$45,3)*B703+VLOOKUP(B703,X1テーブル!B$4:E$45,4),0)</f>
        <v>720</v>
      </c>
    </row>
    <row r="704" spans="2:3" x14ac:dyDescent="0.15">
      <c r="B704" s="1">
        <f t="shared" si="11"/>
        <v>110100</v>
      </c>
      <c r="C704">
        <f>ROUNDDOWN(VLOOKUP(B704,X1テーブル!B$4:E$45,3)*B704+VLOOKUP(B704,X1テーブル!B$4:E$45,4),0)</f>
        <v>720</v>
      </c>
    </row>
    <row r="705" spans="2:3" x14ac:dyDescent="0.15">
      <c r="B705" s="1">
        <f t="shared" si="11"/>
        <v>110200</v>
      </c>
      <c r="C705">
        <f>ROUNDDOWN(VLOOKUP(B705,X1テーブル!B$4:E$45,3)*B705+VLOOKUP(B705,X1テーブル!B$4:E$45,4),0)</f>
        <v>720</v>
      </c>
    </row>
    <row r="706" spans="2:3" x14ac:dyDescent="0.15">
      <c r="B706" s="1">
        <f t="shared" si="11"/>
        <v>110300</v>
      </c>
      <c r="C706">
        <f>ROUNDDOWN(VLOOKUP(B706,X1テーブル!B$4:E$45,3)*B706+VLOOKUP(B706,X1テーブル!B$4:E$45,4),0)</f>
        <v>720</v>
      </c>
    </row>
    <row r="707" spans="2:3" x14ac:dyDescent="0.15">
      <c r="B707" s="1">
        <f t="shared" si="11"/>
        <v>110400</v>
      </c>
      <c r="C707">
        <f>ROUNDDOWN(VLOOKUP(B707,X1テーブル!B$4:E$45,3)*B707+VLOOKUP(B707,X1テーブル!B$4:E$45,4),0)</f>
        <v>720</v>
      </c>
    </row>
    <row r="708" spans="2:3" x14ac:dyDescent="0.15">
      <c r="B708" s="1">
        <f t="shared" si="11"/>
        <v>110500</v>
      </c>
      <c r="C708">
        <f>ROUNDDOWN(VLOOKUP(B708,X1テーブル!B$4:E$45,3)*B708+VLOOKUP(B708,X1テーブル!B$4:E$45,4),0)</f>
        <v>720</v>
      </c>
    </row>
    <row r="709" spans="2:3" x14ac:dyDescent="0.15">
      <c r="B709" s="1">
        <f t="shared" si="11"/>
        <v>110600</v>
      </c>
      <c r="C709">
        <f>ROUNDDOWN(VLOOKUP(B709,X1テーブル!B$4:E$45,3)*B709+VLOOKUP(B709,X1テーブル!B$4:E$45,4),0)</f>
        <v>721</v>
      </c>
    </row>
    <row r="710" spans="2:3" x14ac:dyDescent="0.15">
      <c r="B710" s="1">
        <f t="shared" si="11"/>
        <v>110700</v>
      </c>
      <c r="C710">
        <f>ROUNDDOWN(VLOOKUP(B710,X1テーブル!B$4:E$45,3)*B710+VLOOKUP(B710,X1テーブル!B$4:E$45,4),0)</f>
        <v>721</v>
      </c>
    </row>
    <row r="711" spans="2:3" x14ac:dyDescent="0.15">
      <c r="B711" s="1">
        <f t="shared" si="11"/>
        <v>110800</v>
      </c>
      <c r="C711">
        <f>ROUNDDOWN(VLOOKUP(B711,X1テーブル!B$4:E$45,3)*B711+VLOOKUP(B711,X1テーブル!B$4:E$45,4),0)</f>
        <v>721</v>
      </c>
    </row>
    <row r="712" spans="2:3" x14ac:dyDescent="0.15">
      <c r="B712" s="1">
        <f t="shared" si="11"/>
        <v>110900</v>
      </c>
      <c r="C712">
        <f>ROUNDDOWN(VLOOKUP(B712,X1テーブル!B$4:E$45,3)*B712+VLOOKUP(B712,X1テーブル!B$4:E$45,4),0)</f>
        <v>721</v>
      </c>
    </row>
    <row r="713" spans="2:3" x14ac:dyDescent="0.15">
      <c r="B713" s="1">
        <f t="shared" si="11"/>
        <v>111000</v>
      </c>
      <c r="C713">
        <f>ROUNDDOWN(VLOOKUP(B713,X1テーブル!B$4:E$45,3)*B713+VLOOKUP(B713,X1テーブル!B$4:E$45,4),0)</f>
        <v>721</v>
      </c>
    </row>
    <row r="714" spans="2:3" x14ac:dyDescent="0.15">
      <c r="B714" s="1">
        <f t="shared" si="11"/>
        <v>111100</v>
      </c>
      <c r="C714">
        <f>ROUNDDOWN(VLOOKUP(B714,X1テーブル!B$4:E$45,3)*B714+VLOOKUP(B714,X1テーブル!B$4:E$45,4),0)</f>
        <v>721</v>
      </c>
    </row>
    <row r="715" spans="2:3" x14ac:dyDescent="0.15">
      <c r="B715" s="1">
        <f t="shared" si="11"/>
        <v>111200</v>
      </c>
      <c r="C715">
        <f>ROUNDDOWN(VLOOKUP(B715,X1テーブル!B$4:E$45,3)*B715+VLOOKUP(B715,X1テーブル!B$4:E$45,4),0)</f>
        <v>721</v>
      </c>
    </row>
    <row r="716" spans="2:3" x14ac:dyDescent="0.15">
      <c r="B716" s="1">
        <f t="shared" si="11"/>
        <v>111300</v>
      </c>
      <c r="C716">
        <f>ROUNDDOWN(VLOOKUP(B716,X1テーブル!B$4:E$45,3)*B716+VLOOKUP(B716,X1テーブル!B$4:E$45,4),0)</f>
        <v>721</v>
      </c>
    </row>
    <row r="717" spans="2:3" x14ac:dyDescent="0.15">
      <c r="B717" s="1">
        <f t="shared" si="11"/>
        <v>111400</v>
      </c>
      <c r="C717">
        <f>ROUNDDOWN(VLOOKUP(B717,X1テーブル!B$4:E$45,3)*B717+VLOOKUP(B717,X1テーブル!B$4:E$45,4),0)</f>
        <v>721</v>
      </c>
    </row>
    <row r="718" spans="2:3" x14ac:dyDescent="0.15">
      <c r="B718" s="1">
        <f t="shared" si="11"/>
        <v>111500</v>
      </c>
      <c r="C718">
        <f>ROUNDDOWN(VLOOKUP(B718,X1テーブル!B$4:E$45,3)*B718+VLOOKUP(B718,X1テーブル!B$4:E$45,4),0)</f>
        <v>721</v>
      </c>
    </row>
    <row r="719" spans="2:3" x14ac:dyDescent="0.15">
      <c r="B719" s="1">
        <f t="shared" si="11"/>
        <v>111600</v>
      </c>
      <c r="C719">
        <f>ROUNDDOWN(VLOOKUP(B719,X1テーブル!B$4:E$45,3)*B719+VLOOKUP(B719,X1テーブル!B$4:E$45,4),0)</f>
        <v>722</v>
      </c>
    </row>
    <row r="720" spans="2:3" x14ac:dyDescent="0.15">
      <c r="B720" s="1">
        <f t="shared" si="11"/>
        <v>111700</v>
      </c>
      <c r="C720">
        <f>ROUNDDOWN(VLOOKUP(B720,X1テーブル!B$4:E$45,3)*B720+VLOOKUP(B720,X1テーブル!B$4:E$45,4),0)</f>
        <v>722</v>
      </c>
    </row>
    <row r="721" spans="2:3" x14ac:dyDescent="0.15">
      <c r="B721" s="1">
        <f t="shared" si="11"/>
        <v>111800</v>
      </c>
      <c r="C721">
        <f>ROUNDDOWN(VLOOKUP(B721,X1テーブル!B$4:E$45,3)*B721+VLOOKUP(B721,X1テーブル!B$4:E$45,4),0)</f>
        <v>722</v>
      </c>
    </row>
    <row r="722" spans="2:3" x14ac:dyDescent="0.15">
      <c r="B722" s="1">
        <f t="shared" si="11"/>
        <v>111900</v>
      </c>
      <c r="C722">
        <f>ROUNDDOWN(VLOOKUP(B722,X1テーブル!B$4:E$45,3)*B722+VLOOKUP(B722,X1テーブル!B$4:E$45,4),0)</f>
        <v>722</v>
      </c>
    </row>
    <row r="723" spans="2:3" x14ac:dyDescent="0.15">
      <c r="B723" s="1">
        <f t="shared" si="11"/>
        <v>112000</v>
      </c>
      <c r="C723">
        <f>ROUNDDOWN(VLOOKUP(B723,X1テーブル!B$4:E$45,3)*B723+VLOOKUP(B723,X1テーブル!B$4:E$45,4),0)</f>
        <v>722</v>
      </c>
    </row>
    <row r="724" spans="2:3" x14ac:dyDescent="0.15">
      <c r="B724" s="1">
        <f t="shared" si="11"/>
        <v>112100</v>
      </c>
      <c r="C724">
        <f>ROUNDDOWN(VLOOKUP(B724,X1テーブル!B$4:E$45,3)*B724+VLOOKUP(B724,X1テーブル!B$4:E$45,4),0)</f>
        <v>722</v>
      </c>
    </row>
    <row r="725" spans="2:3" x14ac:dyDescent="0.15">
      <c r="B725" s="1">
        <f t="shared" si="11"/>
        <v>112200</v>
      </c>
      <c r="C725">
        <f>ROUNDDOWN(VLOOKUP(B725,X1テーブル!B$4:E$45,3)*B725+VLOOKUP(B725,X1テーブル!B$4:E$45,4),0)</f>
        <v>722</v>
      </c>
    </row>
    <row r="726" spans="2:3" x14ac:dyDescent="0.15">
      <c r="B726" s="1">
        <f t="shared" si="11"/>
        <v>112300</v>
      </c>
      <c r="C726">
        <f>ROUNDDOWN(VLOOKUP(B726,X1テーブル!B$4:E$45,3)*B726+VLOOKUP(B726,X1テーブル!B$4:E$45,4),0)</f>
        <v>722</v>
      </c>
    </row>
    <row r="727" spans="2:3" x14ac:dyDescent="0.15">
      <c r="B727" s="1">
        <f t="shared" si="11"/>
        <v>112400</v>
      </c>
      <c r="C727">
        <f>ROUNDDOWN(VLOOKUP(B727,X1テーブル!B$4:E$45,3)*B727+VLOOKUP(B727,X1テーブル!B$4:E$45,4),0)</f>
        <v>722</v>
      </c>
    </row>
    <row r="728" spans="2:3" x14ac:dyDescent="0.15">
      <c r="B728" s="1">
        <f t="shared" si="11"/>
        <v>112500</v>
      </c>
      <c r="C728">
        <f>ROUNDDOWN(VLOOKUP(B728,X1テーブル!B$4:E$45,3)*B728+VLOOKUP(B728,X1テーブル!B$4:E$45,4),0)</f>
        <v>722</v>
      </c>
    </row>
    <row r="729" spans="2:3" x14ac:dyDescent="0.15">
      <c r="B729" s="1">
        <f t="shared" si="11"/>
        <v>112600</v>
      </c>
      <c r="C729">
        <f>ROUNDDOWN(VLOOKUP(B729,X1テーブル!B$4:E$45,3)*B729+VLOOKUP(B729,X1テーブル!B$4:E$45,4),0)</f>
        <v>722</v>
      </c>
    </row>
    <row r="730" spans="2:3" x14ac:dyDescent="0.15">
      <c r="B730" s="1">
        <f t="shared" si="11"/>
        <v>112700</v>
      </c>
      <c r="C730">
        <f>ROUNDDOWN(VLOOKUP(B730,X1テーブル!B$4:E$45,3)*B730+VLOOKUP(B730,X1テーブル!B$4:E$45,4),0)</f>
        <v>723</v>
      </c>
    </row>
    <row r="731" spans="2:3" x14ac:dyDescent="0.15">
      <c r="B731" s="1">
        <f t="shared" si="11"/>
        <v>112800</v>
      </c>
      <c r="C731">
        <f>ROUNDDOWN(VLOOKUP(B731,X1テーブル!B$4:E$45,3)*B731+VLOOKUP(B731,X1テーブル!B$4:E$45,4),0)</f>
        <v>723</v>
      </c>
    </row>
    <row r="732" spans="2:3" x14ac:dyDescent="0.15">
      <c r="B732" s="1">
        <f t="shared" ref="B732:B795" si="12">+B731+100</f>
        <v>112900</v>
      </c>
      <c r="C732">
        <f>ROUNDDOWN(VLOOKUP(B732,X1テーブル!B$4:E$45,3)*B732+VLOOKUP(B732,X1テーブル!B$4:E$45,4),0)</f>
        <v>723</v>
      </c>
    </row>
    <row r="733" spans="2:3" x14ac:dyDescent="0.15">
      <c r="B733" s="1">
        <f t="shared" si="12"/>
        <v>113000</v>
      </c>
      <c r="C733">
        <f>ROUNDDOWN(VLOOKUP(B733,X1テーブル!B$4:E$45,3)*B733+VLOOKUP(B733,X1テーブル!B$4:E$45,4),0)</f>
        <v>723</v>
      </c>
    </row>
    <row r="734" spans="2:3" x14ac:dyDescent="0.15">
      <c r="B734" s="1">
        <f t="shared" si="12"/>
        <v>113100</v>
      </c>
      <c r="C734">
        <f>ROUNDDOWN(VLOOKUP(B734,X1テーブル!B$4:E$45,3)*B734+VLOOKUP(B734,X1テーブル!B$4:E$45,4),0)</f>
        <v>723</v>
      </c>
    </row>
    <row r="735" spans="2:3" x14ac:dyDescent="0.15">
      <c r="B735" s="1">
        <f t="shared" si="12"/>
        <v>113200</v>
      </c>
      <c r="C735">
        <f>ROUNDDOWN(VLOOKUP(B735,X1テーブル!B$4:E$45,3)*B735+VLOOKUP(B735,X1テーブル!B$4:E$45,4),0)</f>
        <v>723</v>
      </c>
    </row>
    <row r="736" spans="2:3" x14ac:dyDescent="0.15">
      <c r="B736" s="1">
        <f t="shared" si="12"/>
        <v>113300</v>
      </c>
      <c r="C736">
        <f>ROUNDDOWN(VLOOKUP(B736,X1テーブル!B$4:E$45,3)*B736+VLOOKUP(B736,X1テーブル!B$4:E$45,4),0)</f>
        <v>723</v>
      </c>
    </row>
    <row r="737" spans="2:3" x14ac:dyDescent="0.15">
      <c r="B737" s="1">
        <f t="shared" si="12"/>
        <v>113400</v>
      </c>
      <c r="C737">
        <f>ROUNDDOWN(VLOOKUP(B737,X1テーブル!B$4:E$45,3)*B737+VLOOKUP(B737,X1テーブル!B$4:E$45,4),0)</f>
        <v>723</v>
      </c>
    </row>
    <row r="738" spans="2:3" x14ac:dyDescent="0.15">
      <c r="B738" s="1">
        <f t="shared" si="12"/>
        <v>113500</v>
      </c>
      <c r="C738">
        <f>ROUNDDOWN(VLOOKUP(B738,X1テーブル!B$4:E$45,3)*B738+VLOOKUP(B738,X1テーブル!B$4:E$45,4),0)</f>
        <v>723</v>
      </c>
    </row>
    <row r="739" spans="2:3" x14ac:dyDescent="0.15">
      <c r="B739" s="1">
        <f t="shared" si="12"/>
        <v>113600</v>
      </c>
      <c r="C739">
        <f>ROUNDDOWN(VLOOKUP(B739,X1テーブル!B$4:E$45,3)*B739+VLOOKUP(B739,X1テーブル!B$4:E$45,4),0)</f>
        <v>723</v>
      </c>
    </row>
    <row r="740" spans="2:3" x14ac:dyDescent="0.15">
      <c r="B740" s="1">
        <f t="shared" si="12"/>
        <v>113700</v>
      </c>
      <c r="C740">
        <f>ROUNDDOWN(VLOOKUP(B740,X1テーブル!B$4:E$45,3)*B740+VLOOKUP(B740,X1テーブル!B$4:E$45,4),0)</f>
        <v>724</v>
      </c>
    </row>
    <row r="741" spans="2:3" x14ac:dyDescent="0.15">
      <c r="B741" s="1">
        <f t="shared" si="12"/>
        <v>113800</v>
      </c>
      <c r="C741">
        <f>ROUNDDOWN(VLOOKUP(B741,X1テーブル!B$4:E$45,3)*B741+VLOOKUP(B741,X1テーブル!B$4:E$45,4),0)</f>
        <v>724</v>
      </c>
    </row>
    <row r="742" spans="2:3" x14ac:dyDescent="0.15">
      <c r="B742" s="1">
        <f t="shared" si="12"/>
        <v>113900</v>
      </c>
      <c r="C742">
        <f>ROUNDDOWN(VLOOKUP(B742,X1テーブル!B$4:E$45,3)*B742+VLOOKUP(B742,X1テーブル!B$4:E$45,4),0)</f>
        <v>724</v>
      </c>
    </row>
    <row r="743" spans="2:3" x14ac:dyDescent="0.15">
      <c r="B743" s="1">
        <f t="shared" si="12"/>
        <v>114000</v>
      </c>
      <c r="C743">
        <f>ROUNDDOWN(VLOOKUP(B743,X1テーブル!B$4:E$45,3)*B743+VLOOKUP(B743,X1テーブル!B$4:E$45,4),0)</f>
        <v>724</v>
      </c>
    </row>
    <row r="744" spans="2:3" x14ac:dyDescent="0.15">
      <c r="B744" s="1">
        <f t="shared" si="12"/>
        <v>114100</v>
      </c>
      <c r="C744">
        <f>ROUNDDOWN(VLOOKUP(B744,X1テーブル!B$4:E$45,3)*B744+VLOOKUP(B744,X1テーブル!B$4:E$45,4),0)</f>
        <v>724</v>
      </c>
    </row>
    <row r="745" spans="2:3" x14ac:dyDescent="0.15">
      <c r="B745" s="1">
        <f t="shared" si="12"/>
        <v>114200</v>
      </c>
      <c r="C745">
        <f>ROUNDDOWN(VLOOKUP(B745,X1テーブル!B$4:E$45,3)*B745+VLOOKUP(B745,X1テーブル!B$4:E$45,4),0)</f>
        <v>724</v>
      </c>
    </row>
    <row r="746" spans="2:3" x14ac:dyDescent="0.15">
      <c r="B746" s="1">
        <f t="shared" si="12"/>
        <v>114300</v>
      </c>
      <c r="C746">
        <f>ROUNDDOWN(VLOOKUP(B746,X1テーブル!B$4:E$45,3)*B746+VLOOKUP(B746,X1テーブル!B$4:E$45,4),0)</f>
        <v>724</v>
      </c>
    </row>
    <row r="747" spans="2:3" x14ac:dyDescent="0.15">
      <c r="B747" s="1">
        <f t="shared" si="12"/>
        <v>114400</v>
      </c>
      <c r="C747">
        <f>ROUNDDOWN(VLOOKUP(B747,X1テーブル!B$4:E$45,3)*B747+VLOOKUP(B747,X1テーブル!B$4:E$45,4),0)</f>
        <v>724</v>
      </c>
    </row>
    <row r="748" spans="2:3" x14ac:dyDescent="0.15">
      <c r="B748" s="1">
        <f t="shared" si="12"/>
        <v>114500</v>
      </c>
      <c r="C748">
        <f>ROUNDDOWN(VLOOKUP(B748,X1テーブル!B$4:E$45,3)*B748+VLOOKUP(B748,X1テーブル!B$4:E$45,4),0)</f>
        <v>724</v>
      </c>
    </row>
    <row r="749" spans="2:3" x14ac:dyDescent="0.15">
      <c r="B749" s="1">
        <f t="shared" si="12"/>
        <v>114600</v>
      </c>
      <c r="C749">
        <f>ROUNDDOWN(VLOOKUP(B749,X1テーブル!B$4:E$45,3)*B749+VLOOKUP(B749,X1テーブル!B$4:E$45,4),0)</f>
        <v>724</v>
      </c>
    </row>
    <row r="750" spans="2:3" x14ac:dyDescent="0.15">
      <c r="B750" s="1">
        <f t="shared" si="12"/>
        <v>114700</v>
      </c>
      <c r="C750">
        <f>ROUNDDOWN(VLOOKUP(B750,X1テーブル!B$4:E$45,3)*B750+VLOOKUP(B750,X1テーブル!B$4:E$45,4),0)</f>
        <v>724</v>
      </c>
    </row>
    <row r="751" spans="2:3" x14ac:dyDescent="0.15">
      <c r="B751" s="1">
        <f t="shared" si="12"/>
        <v>114800</v>
      </c>
      <c r="C751">
        <f>ROUNDDOWN(VLOOKUP(B751,X1テーブル!B$4:E$45,3)*B751+VLOOKUP(B751,X1テーブル!B$4:E$45,4),0)</f>
        <v>725</v>
      </c>
    </row>
    <row r="752" spans="2:3" x14ac:dyDescent="0.15">
      <c r="B752" s="1">
        <f t="shared" si="12"/>
        <v>114900</v>
      </c>
      <c r="C752">
        <f>ROUNDDOWN(VLOOKUP(B752,X1テーブル!B$4:E$45,3)*B752+VLOOKUP(B752,X1テーブル!B$4:E$45,4),0)</f>
        <v>725</v>
      </c>
    </row>
    <row r="753" spans="2:3" x14ac:dyDescent="0.15">
      <c r="B753" s="1">
        <f t="shared" si="12"/>
        <v>115000</v>
      </c>
      <c r="C753">
        <f>ROUNDDOWN(VLOOKUP(B753,X1テーブル!B$4:E$45,3)*B753+VLOOKUP(B753,X1テーブル!B$4:E$45,4),0)</f>
        <v>725</v>
      </c>
    </row>
    <row r="754" spans="2:3" x14ac:dyDescent="0.15">
      <c r="B754" s="1">
        <f t="shared" si="12"/>
        <v>115100</v>
      </c>
      <c r="C754">
        <f>ROUNDDOWN(VLOOKUP(B754,X1テーブル!B$4:E$45,3)*B754+VLOOKUP(B754,X1テーブル!B$4:E$45,4),0)</f>
        <v>725</v>
      </c>
    </row>
    <row r="755" spans="2:3" x14ac:dyDescent="0.15">
      <c r="B755" s="1">
        <f t="shared" si="12"/>
        <v>115200</v>
      </c>
      <c r="C755">
        <f>ROUNDDOWN(VLOOKUP(B755,X1テーブル!B$4:E$45,3)*B755+VLOOKUP(B755,X1テーブル!B$4:E$45,4),0)</f>
        <v>725</v>
      </c>
    </row>
    <row r="756" spans="2:3" x14ac:dyDescent="0.15">
      <c r="B756" s="1">
        <f t="shared" si="12"/>
        <v>115300</v>
      </c>
      <c r="C756">
        <f>ROUNDDOWN(VLOOKUP(B756,X1テーブル!B$4:E$45,3)*B756+VLOOKUP(B756,X1テーブル!B$4:E$45,4),0)</f>
        <v>725</v>
      </c>
    </row>
    <row r="757" spans="2:3" x14ac:dyDescent="0.15">
      <c r="B757" s="1">
        <f t="shared" si="12"/>
        <v>115400</v>
      </c>
      <c r="C757">
        <f>ROUNDDOWN(VLOOKUP(B757,X1テーブル!B$4:E$45,3)*B757+VLOOKUP(B757,X1テーブル!B$4:E$45,4),0)</f>
        <v>725</v>
      </c>
    </row>
    <row r="758" spans="2:3" x14ac:dyDescent="0.15">
      <c r="B758" s="1">
        <f t="shared" si="12"/>
        <v>115500</v>
      </c>
      <c r="C758">
        <f>ROUNDDOWN(VLOOKUP(B758,X1テーブル!B$4:E$45,3)*B758+VLOOKUP(B758,X1テーブル!B$4:E$45,4),0)</f>
        <v>725</v>
      </c>
    </row>
    <row r="759" spans="2:3" x14ac:dyDescent="0.15">
      <c r="B759" s="1">
        <f t="shared" si="12"/>
        <v>115600</v>
      </c>
      <c r="C759">
        <f>ROUNDDOWN(VLOOKUP(B759,X1テーブル!B$4:E$45,3)*B759+VLOOKUP(B759,X1テーブル!B$4:E$45,4),0)</f>
        <v>725</v>
      </c>
    </row>
    <row r="760" spans="2:3" x14ac:dyDescent="0.15">
      <c r="B760" s="1">
        <f t="shared" si="12"/>
        <v>115700</v>
      </c>
      <c r="C760">
        <f>ROUNDDOWN(VLOOKUP(B760,X1テーブル!B$4:E$45,3)*B760+VLOOKUP(B760,X1テーブル!B$4:E$45,4),0)</f>
        <v>725</v>
      </c>
    </row>
    <row r="761" spans="2:3" x14ac:dyDescent="0.15">
      <c r="B761" s="1">
        <f t="shared" si="12"/>
        <v>115800</v>
      </c>
      <c r="C761">
        <f>ROUNDDOWN(VLOOKUP(B761,X1テーブル!B$4:E$45,3)*B761+VLOOKUP(B761,X1テーブル!B$4:E$45,4),0)</f>
        <v>726</v>
      </c>
    </row>
    <row r="762" spans="2:3" x14ac:dyDescent="0.15">
      <c r="B762" s="1">
        <f t="shared" si="12"/>
        <v>115900</v>
      </c>
      <c r="C762">
        <f>ROUNDDOWN(VLOOKUP(B762,X1テーブル!B$4:E$45,3)*B762+VLOOKUP(B762,X1テーブル!B$4:E$45,4),0)</f>
        <v>726</v>
      </c>
    </row>
    <row r="763" spans="2:3" x14ac:dyDescent="0.15">
      <c r="B763" s="1">
        <f t="shared" si="12"/>
        <v>116000</v>
      </c>
      <c r="C763">
        <f>ROUNDDOWN(VLOOKUP(B763,X1テーブル!B$4:E$45,3)*B763+VLOOKUP(B763,X1テーブル!B$4:E$45,4),0)</f>
        <v>726</v>
      </c>
    </row>
    <row r="764" spans="2:3" x14ac:dyDescent="0.15">
      <c r="B764" s="1">
        <f t="shared" si="12"/>
        <v>116100</v>
      </c>
      <c r="C764">
        <f>ROUNDDOWN(VLOOKUP(B764,X1テーブル!B$4:E$45,3)*B764+VLOOKUP(B764,X1テーブル!B$4:E$45,4),0)</f>
        <v>726</v>
      </c>
    </row>
    <row r="765" spans="2:3" x14ac:dyDescent="0.15">
      <c r="B765" s="1">
        <f t="shared" si="12"/>
        <v>116200</v>
      </c>
      <c r="C765">
        <f>ROUNDDOWN(VLOOKUP(B765,X1テーブル!B$4:E$45,3)*B765+VLOOKUP(B765,X1テーブル!B$4:E$45,4),0)</f>
        <v>726</v>
      </c>
    </row>
    <row r="766" spans="2:3" x14ac:dyDescent="0.15">
      <c r="B766" s="1">
        <f t="shared" si="12"/>
        <v>116300</v>
      </c>
      <c r="C766">
        <f>ROUNDDOWN(VLOOKUP(B766,X1テーブル!B$4:E$45,3)*B766+VLOOKUP(B766,X1テーブル!B$4:E$45,4),0)</f>
        <v>726</v>
      </c>
    </row>
    <row r="767" spans="2:3" x14ac:dyDescent="0.15">
      <c r="B767" s="1">
        <f t="shared" si="12"/>
        <v>116400</v>
      </c>
      <c r="C767">
        <f>ROUNDDOWN(VLOOKUP(B767,X1テーブル!B$4:E$45,3)*B767+VLOOKUP(B767,X1テーブル!B$4:E$45,4),0)</f>
        <v>726</v>
      </c>
    </row>
    <row r="768" spans="2:3" x14ac:dyDescent="0.15">
      <c r="B768" s="1">
        <f t="shared" si="12"/>
        <v>116500</v>
      </c>
      <c r="C768">
        <f>ROUNDDOWN(VLOOKUP(B768,X1テーブル!B$4:E$45,3)*B768+VLOOKUP(B768,X1テーブル!B$4:E$45,4),0)</f>
        <v>726</v>
      </c>
    </row>
    <row r="769" spans="2:3" x14ac:dyDescent="0.15">
      <c r="B769" s="1">
        <f t="shared" si="12"/>
        <v>116600</v>
      </c>
      <c r="C769">
        <f>ROUNDDOWN(VLOOKUP(B769,X1テーブル!B$4:E$45,3)*B769+VLOOKUP(B769,X1テーブル!B$4:E$45,4),0)</f>
        <v>726</v>
      </c>
    </row>
    <row r="770" spans="2:3" x14ac:dyDescent="0.15">
      <c r="B770" s="1">
        <f t="shared" si="12"/>
        <v>116700</v>
      </c>
      <c r="C770">
        <f>ROUNDDOWN(VLOOKUP(B770,X1テーブル!B$4:E$45,3)*B770+VLOOKUP(B770,X1テーブル!B$4:E$45,4),0)</f>
        <v>726</v>
      </c>
    </row>
    <row r="771" spans="2:3" x14ac:dyDescent="0.15">
      <c r="B771" s="1">
        <f t="shared" si="12"/>
        <v>116800</v>
      </c>
      <c r="C771">
        <f>ROUNDDOWN(VLOOKUP(B771,X1テーブル!B$4:E$45,3)*B771+VLOOKUP(B771,X1テーブル!B$4:E$45,4),0)</f>
        <v>726</v>
      </c>
    </row>
    <row r="772" spans="2:3" x14ac:dyDescent="0.15">
      <c r="B772" s="1">
        <f t="shared" si="12"/>
        <v>116900</v>
      </c>
      <c r="C772">
        <f>ROUNDDOWN(VLOOKUP(B772,X1テーブル!B$4:E$45,3)*B772+VLOOKUP(B772,X1テーブル!B$4:E$45,4),0)</f>
        <v>727</v>
      </c>
    </row>
    <row r="773" spans="2:3" x14ac:dyDescent="0.15">
      <c r="B773" s="1">
        <f t="shared" si="12"/>
        <v>117000</v>
      </c>
      <c r="C773">
        <f>ROUNDDOWN(VLOOKUP(B773,X1テーブル!B$4:E$45,3)*B773+VLOOKUP(B773,X1テーブル!B$4:E$45,4),0)</f>
        <v>727</v>
      </c>
    </row>
    <row r="774" spans="2:3" x14ac:dyDescent="0.15">
      <c r="B774" s="1">
        <f t="shared" si="12"/>
        <v>117100</v>
      </c>
      <c r="C774">
        <f>ROUNDDOWN(VLOOKUP(B774,X1テーブル!B$4:E$45,3)*B774+VLOOKUP(B774,X1テーブル!B$4:E$45,4),0)</f>
        <v>727</v>
      </c>
    </row>
    <row r="775" spans="2:3" x14ac:dyDescent="0.15">
      <c r="B775" s="1">
        <f t="shared" si="12"/>
        <v>117200</v>
      </c>
      <c r="C775">
        <f>ROUNDDOWN(VLOOKUP(B775,X1テーブル!B$4:E$45,3)*B775+VLOOKUP(B775,X1テーブル!B$4:E$45,4),0)</f>
        <v>727</v>
      </c>
    </row>
    <row r="776" spans="2:3" x14ac:dyDescent="0.15">
      <c r="B776" s="1">
        <f t="shared" si="12"/>
        <v>117300</v>
      </c>
      <c r="C776">
        <f>ROUNDDOWN(VLOOKUP(B776,X1テーブル!B$4:E$45,3)*B776+VLOOKUP(B776,X1テーブル!B$4:E$45,4),0)</f>
        <v>727</v>
      </c>
    </row>
    <row r="777" spans="2:3" x14ac:dyDescent="0.15">
      <c r="B777" s="1">
        <f t="shared" si="12"/>
        <v>117400</v>
      </c>
      <c r="C777">
        <f>ROUNDDOWN(VLOOKUP(B777,X1テーブル!B$4:E$45,3)*B777+VLOOKUP(B777,X1テーブル!B$4:E$45,4),0)</f>
        <v>727</v>
      </c>
    </row>
    <row r="778" spans="2:3" x14ac:dyDescent="0.15">
      <c r="B778" s="1">
        <f t="shared" si="12"/>
        <v>117500</v>
      </c>
      <c r="C778">
        <f>ROUNDDOWN(VLOOKUP(B778,X1テーブル!B$4:E$45,3)*B778+VLOOKUP(B778,X1テーブル!B$4:E$45,4),0)</f>
        <v>727</v>
      </c>
    </row>
    <row r="779" spans="2:3" x14ac:dyDescent="0.15">
      <c r="B779" s="1">
        <f t="shared" si="12"/>
        <v>117600</v>
      </c>
      <c r="C779">
        <f>ROUNDDOWN(VLOOKUP(B779,X1テーブル!B$4:E$45,3)*B779+VLOOKUP(B779,X1テーブル!B$4:E$45,4),0)</f>
        <v>727</v>
      </c>
    </row>
    <row r="780" spans="2:3" x14ac:dyDescent="0.15">
      <c r="B780" s="1">
        <f t="shared" si="12"/>
        <v>117700</v>
      </c>
      <c r="C780">
        <f>ROUNDDOWN(VLOOKUP(B780,X1テーブル!B$4:E$45,3)*B780+VLOOKUP(B780,X1テーブル!B$4:E$45,4),0)</f>
        <v>727</v>
      </c>
    </row>
    <row r="781" spans="2:3" x14ac:dyDescent="0.15">
      <c r="B781" s="1">
        <f t="shared" si="12"/>
        <v>117800</v>
      </c>
      <c r="C781">
        <f>ROUNDDOWN(VLOOKUP(B781,X1テーブル!B$4:E$45,3)*B781+VLOOKUP(B781,X1テーブル!B$4:E$45,4),0)</f>
        <v>727</v>
      </c>
    </row>
    <row r="782" spans="2:3" x14ac:dyDescent="0.15">
      <c r="B782" s="1">
        <f t="shared" si="12"/>
        <v>117900</v>
      </c>
      <c r="C782">
        <f>ROUNDDOWN(VLOOKUP(B782,X1テーブル!B$4:E$45,3)*B782+VLOOKUP(B782,X1テーブル!B$4:E$45,4),0)</f>
        <v>728</v>
      </c>
    </row>
    <row r="783" spans="2:3" x14ac:dyDescent="0.15">
      <c r="B783" s="1">
        <f t="shared" si="12"/>
        <v>118000</v>
      </c>
      <c r="C783">
        <f>ROUNDDOWN(VLOOKUP(B783,X1テーブル!B$4:E$45,3)*B783+VLOOKUP(B783,X1テーブル!B$4:E$45,4),0)</f>
        <v>728</v>
      </c>
    </row>
    <row r="784" spans="2:3" x14ac:dyDescent="0.15">
      <c r="B784" s="1">
        <f t="shared" si="12"/>
        <v>118100</v>
      </c>
      <c r="C784">
        <f>ROUNDDOWN(VLOOKUP(B784,X1テーブル!B$4:E$45,3)*B784+VLOOKUP(B784,X1テーブル!B$4:E$45,4),0)</f>
        <v>728</v>
      </c>
    </row>
    <row r="785" spans="2:3" x14ac:dyDescent="0.15">
      <c r="B785" s="1">
        <f t="shared" si="12"/>
        <v>118200</v>
      </c>
      <c r="C785">
        <f>ROUNDDOWN(VLOOKUP(B785,X1テーブル!B$4:E$45,3)*B785+VLOOKUP(B785,X1テーブル!B$4:E$45,4),0)</f>
        <v>728</v>
      </c>
    </row>
    <row r="786" spans="2:3" x14ac:dyDescent="0.15">
      <c r="B786" s="1">
        <f t="shared" si="12"/>
        <v>118300</v>
      </c>
      <c r="C786">
        <f>ROUNDDOWN(VLOOKUP(B786,X1テーブル!B$4:E$45,3)*B786+VLOOKUP(B786,X1テーブル!B$4:E$45,4),0)</f>
        <v>728</v>
      </c>
    </row>
    <row r="787" spans="2:3" x14ac:dyDescent="0.15">
      <c r="B787" s="1">
        <f t="shared" si="12"/>
        <v>118400</v>
      </c>
      <c r="C787">
        <f>ROUNDDOWN(VLOOKUP(B787,X1テーブル!B$4:E$45,3)*B787+VLOOKUP(B787,X1テーブル!B$4:E$45,4),0)</f>
        <v>728</v>
      </c>
    </row>
    <row r="788" spans="2:3" x14ac:dyDescent="0.15">
      <c r="B788" s="1">
        <f t="shared" si="12"/>
        <v>118500</v>
      </c>
      <c r="C788">
        <f>ROUNDDOWN(VLOOKUP(B788,X1テーブル!B$4:E$45,3)*B788+VLOOKUP(B788,X1テーブル!B$4:E$45,4),0)</f>
        <v>728</v>
      </c>
    </row>
    <row r="789" spans="2:3" x14ac:dyDescent="0.15">
      <c r="B789" s="1">
        <f t="shared" si="12"/>
        <v>118600</v>
      </c>
      <c r="C789">
        <f>ROUNDDOWN(VLOOKUP(B789,X1テーブル!B$4:E$45,3)*B789+VLOOKUP(B789,X1テーブル!B$4:E$45,4),0)</f>
        <v>728</v>
      </c>
    </row>
    <row r="790" spans="2:3" x14ac:dyDescent="0.15">
      <c r="B790" s="1">
        <f t="shared" si="12"/>
        <v>118700</v>
      </c>
      <c r="C790">
        <f>ROUNDDOWN(VLOOKUP(B790,X1テーブル!B$4:E$45,3)*B790+VLOOKUP(B790,X1テーブル!B$4:E$45,4),0)</f>
        <v>728</v>
      </c>
    </row>
    <row r="791" spans="2:3" x14ac:dyDescent="0.15">
      <c r="B791" s="1">
        <f t="shared" si="12"/>
        <v>118800</v>
      </c>
      <c r="C791">
        <f>ROUNDDOWN(VLOOKUP(B791,X1テーブル!B$4:E$45,3)*B791+VLOOKUP(B791,X1テーブル!B$4:E$45,4),0)</f>
        <v>728</v>
      </c>
    </row>
    <row r="792" spans="2:3" x14ac:dyDescent="0.15">
      <c r="B792" s="1">
        <f t="shared" si="12"/>
        <v>118900</v>
      </c>
      <c r="C792">
        <f>ROUNDDOWN(VLOOKUP(B792,X1テーブル!B$4:E$45,3)*B792+VLOOKUP(B792,X1テーブル!B$4:E$45,4),0)</f>
        <v>728</v>
      </c>
    </row>
    <row r="793" spans="2:3" x14ac:dyDescent="0.15">
      <c r="B793" s="1">
        <f t="shared" si="12"/>
        <v>119000</v>
      </c>
      <c r="C793">
        <f>ROUNDDOWN(VLOOKUP(B793,X1テーブル!B$4:E$45,3)*B793+VLOOKUP(B793,X1テーブル!B$4:E$45,4),0)</f>
        <v>729</v>
      </c>
    </row>
    <row r="794" spans="2:3" x14ac:dyDescent="0.15">
      <c r="B794" s="1">
        <f t="shared" si="12"/>
        <v>119100</v>
      </c>
      <c r="C794">
        <f>ROUNDDOWN(VLOOKUP(B794,X1テーブル!B$4:E$45,3)*B794+VLOOKUP(B794,X1テーブル!B$4:E$45,4),0)</f>
        <v>729</v>
      </c>
    </row>
    <row r="795" spans="2:3" x14ac:dyDescent="0.15">
      <c r="B795" s="1">
        <f t="shared" si="12"/>
        <v>119200</v>
      </c>
      <c r="C795">
        <f>ROUNDDOWN(VLOOKUP(B795,X1テーブル!B$4:E$45,3)*B795+VLOOKUP(B795,X1テーブル!B$4:E$45,4),0)</f>
        <v>729</v>
      </c>
    </row>
    <row r="796" spans="2:3" x14ac:dyDescent="0.15">
      <c r="B796" s="1">
        <f t="shared" ref="B796:B859" si="13">+B795+100</f>
        <v>119300</v>
      </c>
      <c r="C796">
        <f>ROUNDDOWN(VLOOKUP(B796,X1テーブル!B$4:E$45,3)*B796+VLOOKUP(B796,X1テーブル!B$4:E$45,4),0)</f>
        <v>729</v>
      </c>
    </row>
    <row r="797" spans="2:3" x14ac:dyDescent="0.15">
      <c r="B797" s="1">
        <f t="shared" si="13"/>
        <v>119400</v>
      </c>
      <c r="C797">
        <f>ROUNDDOWN(VLOOKUP(B797,X1テーブル!B$4:E$45,3)*B797+VLOOKUP(B797,X1テーブル!B$4:E$45,4),0)</f>
        <v>729</v>
      </c>
    </row>
    <row r="798" spans="2:3" x14ac:dyDescent="0.15">
      <c r="B798" s="1">
        <f t="shared" si="13"/>
        <v>119500</v>
      </c>
      <c r="C798">
        <f>ROUNDDOWN(VLOOKUP(B798,X1テーブル!B$4:E$45,3)*B798+VLOOKUP(B798,X1テーブル!B$4:E$45,4),0)</f>
        <v>729</v>
      </c>
    </row>
    <row r="799" spans="2:3" x14ac:dyDescent="0.15">
      <c r="B799" s="1">
        <f t="shared" si="13"/>
        <v>119600</v>
      </c>
      <c r="C799">
        <f>ROUNDDOWN(VLOOKUP(B799,X1テーブル!B$4:E$45,3)*B799+VLOOKUP(B799,X1テーブル!B$4:E$45,4),0)</f>
        <v>729</v>
      </c>
    </row>
    <row r="800" spans="2:3" x14ac:dyDescent="0.15">
      <c r="B800" s="1">
        <f t="shared" si="13"/>
        <v>119700</v>
      </c>
      <c r="C800">
        <f>ROUNDDOWN(VLOOKUP(B800,X1テーブル!B$4:E$45,3)*B800+VLOOKUP(B800,X1テーブル!B$4:E$45,4),0)</f>
        <v>729</v>
      </c>
    </row>
    <row r="801" spans="2:3" x14ac:dyDescent="0.15">
      <c r="B801" s="1">
        <f t="shared" si="13"/>
        <v>119800</v>
      </c>
      <c r="C801">
        <f>ROUNDDOWN(VLOOKUP(B801,X1テーブル!B$4:E$45,3)*B801+VLOOKUP(B801,X1テーブル!B$4:E$45,4),0)</f>
        <v>729</v>
      </c>
    </row>
    <row r="802" spans="2:3" x14ac:dyDescent="0.15">
      <c r="B802" s="1">
        <f t="shared" si="13"/>
        <v>119900</v>
      </c>
      <c r="C802">
        <f>ROUNDDOWN(VLOOKUP(B802,X1テーブル!B$4:E$45,3)*B802+VLOOKUP(B802,X1テーブル!B$4:E$45,4),0)</f>
        <v>729</v>
      </c>
    </row>
    <row r="803" spans="2:3" x14ac:dyDescent="0.15">
      <c r="B803" s="1">
        <f t="shared" si="13"/>
        <v>120000</v>
      </c>
      <c r="C803">
        <f>ROUNDDOWN(VLOOKUP(B803,X1テーブル!B$4:E$45,3)*B803+VLOOKUP(B803,X1テーブル!B$4:E$45,4),0)</f>
        <v>730</v>
      </c>
    </row>
    <row r="804" spans="2:3" x14ac:dyDescent="0.15">
      <c r="B804" s="1">
        <f t="shared" si="13"/>
        <v>120100</v>
      </c>
      <c r="C804">
        <f>ROUNDDOWN(VLOOKUP(B804,X1テーブル!B$4:E$45,3)*B804+VLOOKUP(B804,X1テーブル!B$4:E$45,4),0)</f>
        <v>730</v>
      </c>
    </row>
    <row r="805" spans="2:3" x14ac:dyDescent="0.15">
      <c r="B805" s="1">
        <f t="shared" si="13"/>
        <v>120200</v>
      </c>
      <c r="C805">
        <f>ROUNDDOWN(VLOOKUP(B805,X1テーブル!B$4:E$45,3)*B805+VLOOKUP(B805,X1テーブル!B$4:E$45,4),0)</f>
        <v>730</v>
      </c>
    </row>
    <row r="806" spans="2:3" x14ac:dyDescent="0.15">
      <c r="B806" s="1">
        <f t="shared" si="13"/>
        <v>120300</v>
      </c>
      <c r="C806">
        <f>ROUNDDOWN(VLOOKUP(B806,X1テーブル!B$4:E$45,3)*B806+VLOOKUP(B806,X1テーブル!B$4:E$45,4),0)</f>
        <v>730</v>
      </c>
    </row>
    <row r="807" spans="2:3" x14ac:dyDescent="0.15">
      <c r="B807" s="1">
        <f t="shared" si="13"/>
        <v>120400</v>
      </c>
      <c r="C807">
        <f>ROUNDDOWN(VLOOKUP(B807,X1テーブル!B$4:E$45,3)*B807+VLOOKUP(B807,X1テーブル!B$4:E$45,4),0)</f>
        <v>730</v>
      </c>
    </row>
    <row r="808" spans="2:3" x14ac:dyDescent="0.15">
      <c r="B808" s="1">
        <f t="shared" si="13"/>
        <v>120500</v>
      </c>
      <c r="C808">
        <f>ROUNDDOWN(VLOOKUP(B808,X1テーブル!B$4:E$45,3)*B808+VLOOKUP(B808,X1テーブル!B$4:E$45,4),0)</f>
        <v>730</v>
      </c>
    </row>
    <row r="809" spans="2:3" x14ac:dyDescent="0.15">
      <c r="B809" s="1">
        <f t="shared" si="13"/>
        <v>120600</v>
      </c>
      <c r="C809">
        <f>ROUNDDOWN(VLOOKUP(B809,X1テーブル!B$4:E$45,3)*B809+VLOOKUP(B809,X1テーブル!B$4:E$45,4),0)</f>
        <v>730</v>
      </c>
    </row>
    <row r="810" spans="2:3" x14ac:dyDescent="0.15">
      <c r="B810" s="1">
        <f t="shared" si="13"/>
        <v>120700</v>
      </c>
      <c r="C810">
        <f>ROUNDDOWN(VLOOKUP(B810,X1テーブル!B$4:E$45,3)*B810+VLOOKUP(B810,X1テーブル!B$4:E$45,4),0)</f>
        <v>730</v>
      </c>
    </row>
    <row r="811" spans="2:3" x14ac:dyDescent="0.15">
      <c r="B811" s="1">
        <f t="shared" si="13"/>
        <v>120800</v>
      </c>
      <c r="C811">
        <f>ROUNDDOWN(VLOOKUP(B811,X1テーブル!B$4:E$45,3)*B811+VLOOKUP(B811,X1テーブル!B$4:E$45,4),0)</f>
        <v>730</v>
      </c>
    </row>
    <row r="812" spans="2:3" x14ac:dyDescent="0.15">
      <c r="B812" s="1">
        <f t="shared" si="13"/>
        <v>120900</v>
      </c>
      <c r="C812">
        <f>ROUNDDOWN(VLOOKUP(B812,X1テーブル!B$4:E$45,3)*B812+VLOOKUP(B812,X1テーブル!B$4:E$45,4),0)</f>
        <v>730</v>
      </c>
    </row>
    <row r="813" spans="2:3" x14ac:dyDescent="0.15">
      <c r="B813" s="1">
        <f t="shared" si="13"/>
        <v>121000</v>
      </c>
      <c r="C813">
        <f>ROUNDDOWN(VLOOKUP(B813,X1テーブル!B$4:E$45,3)*B813+VLOOKUP(B813,X1テーブル!B$4:E$45,4),0)</f>
        <v>730</v>
      </c>
    </row>
    <row r="814" spans="2:3" x14ac:dyDescent="0.15">
      <c r="B814" s="1">
        <f t="shared" si="13"/>
        <v>121100</v>
      </c>
      <c r="C814">
        <f>ROUNDDOWN(VLOOKUP(B814,X1テーブル!B$4:E$45,3)*B814+VLOOKUP(B814,X1テーブル!B$4:E$45,4),0)</f>
        <v>730</v>
      </c>
    </row>
    <row r="815" spans="2:3" x14ac:dyDescent="0.15">
      <c r="B815" s="1">
        <f t="shared" si="13"/>
        <v>121200</v>
      </c>
      <c r="C815">
        <f>ROUNDDOWN(VLOOKUP(B815,X1テーブル!B$4:E$45,3)*B815+VLOOKUP(B815,X1テーブル!B$4:E$45,4),0)</f>
        <v>731</v>
      </c>
    </row>
    <row r="816" spans="2:3" x14ac:dyDescent="0.15">
      <c r="B816" s="1">
        <f t="shared" si="13"/>
        <v>121300</v>
      </c>
      <c r="C816">
        <f>ROUNDDOWN(VLOOKUP(B816,X1テーブル!B$4:E$45,3)*B816+VLOOKUP(B816,X1テーブル!B$4:E$45,4),0)</f>
        <v>731</v>
      </c>
    </row>
    <row r="817" spans="2:3" x14ac:dyDescent="0.15">
      <c r="B817" s="1">
        <f t="shared" si="13"/>
        <v>121400</v>
      </c>
      <c r="C817">
        <f>ROUNDDOWN(VLOOKUP(B817,X1テーブル!B$4:E$45,3)*B817+VLOOKUP(B817,X1テーブル!B$4:E$45,4),0)</f>
        <v>731</v>
      </c>
    </row>
    <row r="818" spans="2:3" x14ac:dyDescent="0.15">
      <c r="B818" s="1">
        <f t="shared" si="13"/>
        <v>121500</v>
      </c>
      <c r="C818">
        <f>ROUNDDOWN(VLOOKUP(B818,X1テーブル!B$4:E$45,3)*B818+VLOOKUP(B818,X1テーブル!B$4:E$45,4),0)</f>
        <v>731</v>
      </c>
    </row>
    <row r="819" spans="2:3" x14ac:dyDescent="0.15">
      <c r="B819" s="1">
        <f t="shared" si="13"/>
        <v>121600</v>
      </c>
      <c r="C819">
        <f>ROUNDDOWN(VLOOKUP(B819,X1テーブル!B$4:E$45,3)*B819+VLOOKUP(B819,X1テーブル!B$4:E$45,4),0)</f>
        <v>731</v>
      </c>
    </row>
    <row r="820" spans="2:3" x14ac:dyDescent="0.15">
      <c r="B820" s="1">
        <f t="shared" si="13"/>
        <v>121700</v>
      </c>
      <c r="C820">
        <f>ROUNDDOWN(VLOOKUP(B820,X1テーブル!B$4:E$45,3)*B820+VLOOKUP(B820,X1テーブル!B$4:E$45,4),0)</f>
        <v>731</v>
      </c>
    </row>
    <row r="821" spans="2:3" x14ac:dyDescent="0.15">
      <c r="B821" s="1">
        <f t="shared" si="13"/>
        <v>121800</v>
      </c>
      <c r="C821">
        <f>ROUNDDOWN(VLOOKUP(B821,X1テーブル!B$4:E$45,3)*B821+VLOOKUP(B821,X1テーブル!B$4:E$45,4),0)</f>
        <v>731</v>
      </c>
    </row>
    <row r="822" spans="2:3" x14ac:dyDescent="0.15">
      <c r="B822" s="1">
        <f t="shared" si="13"/>
        <v>121900</v>
      </c>
      <c r="C822">
        <f>ROUNDDOWN(VLOOKUP(B822,X1テーブル!B$4:E$45,3)*B822+VLOOKUP(B822,X1テーブル!B$4:E$45,4),0)</f>
        <v>731</v>
      </c>
    </row>
    <row r="823" spans="2:3" x14ac:dyDescent="0.15">
      <c r="B823" s="1">
        <f t="shared" si="13"/>
        <v>122000</v>
      </c>
      <c r="C823">
        <f>ROUNDDOWN(VLOOKUP(B823,X1テーブル!B$4:E$45,3)*B823+VLOOKUP(B823,X1テーブル!B$4:E$45,4),0)</f>
        <v>731</v>
      </c>
    </row>
    <row r="824" spans="2:3" x14ac:dyDescent="0.15">
      <c r="B824" s="1">
        <f t="shared" si="13"/>
        <v>122100</v>
      </c>
      <c r="C824">
        <f>ROUNDDOWN(VLOOKUP(B824,X1テーブル!B$4:E$45,3)*B824+VLOOKUP(B824,X1テーブル!B$4:E$45,4),0)</f>
        <v>731</v>
      </c>
    </row>
    <row r="825" spans="2:3" x14ac:dyDescent="0.15">
      <c r="B825" s="1">
        <f t="shared" si="13"/>
        <v>122200</v>
      </c>
      <c r="C825">
        <f>ROUNDDOWN(VLOOKUP(B825,X1テーブル!B$4:E$45,3)*B825+VLOOKUP(B825,X1テーブル!B$4:E$45,4),0)</f>
        <v>731</v>
      </c>
    </row>
    <row r="826" spans="2:3" x14ac:dyDescent="0.15">
      <c r="B826" s="1">
        <f t="shared" si="13"/>
        <v>122300</v>
      </c>
      <c r="C826">
        <f>ROUNDDOWN(VLOOKUP(B826,X1テーブル!B$4:E$45,3)*B826+VLOOKUP(B826,X1テーブル!B$4:E$45,4),0)</f>
        <v>731</v>
      </c>
    </row>
    <row r="827" spans="2:3" x14ac:dyDescent="0.15">
      <c r="B827" s="1">
        <f t="shared" si="13"/>
        <v>122400</v>
      </c>
      <c r="C827">
        <f>ROUNDDOWN(VLOOKUP(B827,X1テーブル!B$4:E$45,3)*B827+VLOOKUP(B827,X1テーブル!B$4:E$45,4),0)</f>
        <v>732</v>
      </c>
    </row>
    <row r="828" spans="2:3" x14ac:dyDescent="0.15">
      <c r="B828" s="1">
        <f t="shared" si="13"/>
        <v>122500</v>
      </c>
      <c r="C828">
        <f>ROUNDDOWN(VLOOKUP(B828,X1テーブル!B$4:E$45,3)*B828+VLOOKUP(B828,X1テーブル!B$4:E$45,4),0)</f>
        <v>732</v>
      </c>
    </row>
    <row r="829" spans="2:3" x14ac:dyDescent="0.15">
      <c r="B829" s="1">
        <f t="shared" si="13"/>
        <v>122600</v>
      </c>
      <c r="C829">
        <f>ROUNDDOWN(VLOOKUP(B829,X1テーブル!B$4:E$45,3)*B829+VLOOKUP(B829,X1テーブル!B$4:E$45,4),0)</f>
        <v>732</v>
      </c>
    </row>
    <row r="830" spans="2:3" x14ac:dyDescent="0.15">
      <c r="B830" s="1">
        <f t="shared" si="13"/>
        <v>122700</v>
      </c>
      <c r="C830">
        <f>ROUNDDOWN(VLOOKUP(B830,X1テーブル!B$4:E$45,3)*B830+VLOOKUP(B830,X1テーブル!B$4:E$45,4),0)</f>
        <v>732</v>
      </c>
    </row>
    <row r="831" spans="2:3" x14ac:dyDescent="0.15">
      <c r="B831" s="1">
        <f t="shared" si="13"/>
        <v>122800</v>
      </c>
      <c r="C831">
        <f>ROUNDDOWN(VLOOKUP(B831,X1テーブル!B$4:E$45,3)*B831+VLOOKUP(B831,X1テーブル!B$4:E$45,4),0)</f>
        <v>732</v>
      </c>
    </row>
    <row r="832" spans="2:3" x14ac:dyDescent="0.15">
      <c r="B832" s="1">
        <f t="shared" si="13"/>
        <v>122900</v>
      </c>
      <c r="C832">
        <f>ROUNDDOWN(VLOOKUP(B832,X1テーブル!B$4:E$45,3)*B832+VLOOKUP(B832,X1テーブル!B$4:E$45,4),0)</f>
        <v>732</v>
      </c>
    </row>
    <row r="833" spans="2:3" x14ac:dyDescent="0.15">
      <c r="B833" s="1">
        <f t="shared" si="13"/>
        <v>123000</v>
      </c>
      <c r="C833">
        <f>ROUNDDOWN(VLOOKUP(B833,X1テーブル!B$4:E$45,3)*B833+VLOOKUP(B833,X1テーブル!B$4:E$45,4),0)</f>
        <v>732</v>
      </c>
    </row>
    <row r="834" spans="2:3" x14ac:dyDescent="0.15">
      <c r="B834" s="1">
        <f t="shared" si="13"/>
        <v>123100</v>
      </c>
      <c r="C834">
        <f>ROUNDDOWN(VLOOKUP(B834,X1テーブル!B$4:E$45,3)*B834+VLOOKUP(B834,X1テーブル!B$4:E$45,4),0)</f>
        <v>732</v>
      </c>
    </row>
    <row r="835" spans="2:3" x14ac:dyDescent="0.15">
      <c r="B835" s="1">
        <f t="shared" si="13"/>
        <v>123200</v>
      </c>
      <c r="C835">
        <f>ROUNDDOWN(VLOOKUP(B835,X1テーブル!B$4:E$45,3)*B835+VLOOKUP(B835,X1テーブル!B$4:E$45,4),0)</f>
        <v>732</v>
      </c>
    </row>
    <row r="836" spans="2:3" x14ac:dyDescent="0.15">
      <c r="B836" s="1">
        <f t="shared" si="13"/>
        <v>123300</v>
      </c>
      <c r="C836">
        <f>ROUNDDOWN(VLOOKUP(B836,X1テーブル!B$4:E$45,3)*B836+VLOOKUP(B836,X1テーブル!B$4:E$45,4),0)</f>
        <v>732</v>
      </c>
    </row>
    <row r="837" spans="2:3" x14ac:dyDescent="0.15">
      <c r="B837" s="1">
        <f t="shared" si="13"/>
        <v>123400</v>
      </c>
      <c r="C837">
        <f>ROUNDDOWN(VLOOKUP(B837,X1テーブル!B$4:E$45,3)*B837+VLOOKUP(B837,X1テーブル!B$4:E$45,4),0)</f>
        <v>732</v>
      </c>
    </row>
    <row r="838" spans="2:3" x14ac:dyDescent="0.15">
      <c r="B838" s="1">
        <f t="shared" si="13"/>
        <v>123500</v>
      </c>
      <c r="C838">
        <f>ROUNDDOWN(VLOOKUP(B838,X1テーブル!B$4:E$45,3)*B838+VLOOKUP(B838,X1テーブル!B$4:E$45,4),0)</f>
        <v>733</v>
      </c>
    </row>
    <row r="839" spans="2:3" x14ac:dyDescent="0.15">
      <c r="B839" s="1">
        <f t="shared" si="13"/>
        <v>123600</v>
      </c>
      <c r="C839">
        <f>ROUNDDOWN(VLOOKUP(B839,X1テーブル!B$4:E$45,3)*B839+VLOOKUP(B839,X1テーブル!B$4:E$45,4),0)</f>
        <v>733</v>
      </c>
    </row>
    <row r="840" spans="2:3" x14ac:dyDescent="0.15">
      <c r="B840" s="1">
        <f t="shared" si="13"/>
        <v>123700</v>
      </c>
      <c r="C840">
        <f>ROUNDDOWN(VLOOKUP(B840,X1テーブル!B$4:E$45,3)*B840+VLOOKUP(B840,X1テーブル!B$4:E$45,4),0)</f>
        <v>733</v>
      </c>
    </row>
    <row r="841" spans="2:3" x14ac:dyDescent="0.15">
      <c r="B841" s="1">
        <f t="shared" si="13"/>
        <v>123800</v>
      </c>
      <c r="C841">
        <f>ROUNDDOWN(VLOOKUP(B841,X1テーブル!B$4:E$45,3)*B841+VLOOKUP(B841,X1テーブル!B$4:E$45,4),0)</f>
        <v>733</v>
      </c>
    </row>
    <row r="842" spans="2:3" x14ac:dyDescent="0.15">
      <c r="B842" s="1">
        <f t="shared" si="13"/>
        <v>123900</v>
      </c>
      <c r="C842">
        <f>ROUNDDOWN(VLOOKUP(B842,X1テーブル!B$4:E$45,3)*B842+VLOOKUP(B842,X1テーブル!B$4:E$45,4),0)</f>
        <v>733</v>
      </c>
    </row>
    <row r="843" spans="2:3" x14ac:dyDescent="0.15">
      <c r="B843" s="1">
        <f t="shared" si="13"/>
        <v>124000</v>
      </c>
      <c r="C843">
        <f>ROUNDDOWN(VLOOKUP(B843,X1テーブル!B$4:E$45,3)*B843+VLOOKUP(B843,X1テーブル!B$4:E$45,4),0)</f>
        <v>733</v>
      </c>
    </row>
    <row r="844" spans="2:3" x14ac:dyDescent="0.15">
      <c r="B844" s="1">
        <f t="shared" si="13"/>
        <v>124100</v>
      </c>
      <c r="C844">
        <f>ROUNDDOWN(VLOOKUP(B844,X1テーブル!B$4:E$45,3)*B844+VLOOKUP(B844,X1テーブル!B$4:E$45,4),0)</f>
        <v>733</v>
      </c>
    </row>
    <row r="845" spans="2:3" x14ac:dyDescent="0.15">
      <c r="B845" s="1">
        <f t="shared" si="13"/>
        <v>124200</v>
      </c>
      <c r="C845">
        <f>ROUNDDOWN(VLOOKUP(B845,X1テーブル!B$4:E$45,3)*B845+VLOOKUP(B845,X1テーブル!B$4:E$45,4),0)</f>
        <v>733</v>
      </c>
    </row>
    <row r="846" spans="2:3" x14ac:dyDescent="0.15">
      <c r="B846" s="1">
        <f t="shared" si="13"/>
        <v>124300</v>
      </c>
      <c r="C846">
        <f>ROUNDDOWN(VLOOKUP(B846,X1テーブル!B$4:E$45,3)*B846+VLOOKUP(B846,X1テーブル!B$4:E$45,4),0)</f>
        <v>733</v>
      </c>
    </row>
    <row r="847" spans="2:3" x14ac:dyDescent="0.15">
      <c r="B847" s="1">
        <f t="shared" si="13"/>
        <v>124400</v>
      </c>
      <c r="C847">
        <f>ROUNDDOWN(VLOOKUP(B847,X1テーブル!B$4:E$45,3)*B847+VLOOKUP(B847,X1テーブル!B$4:E$45,4),0)</f>
        <v>733</v>
      </c>
    </row>
    <row r="848" spans="2:3" x14ac:dyDescent="0.15">
      <c r="B848" s="1">
        <f t="shared" si="13"/>
        <v>124500</v>
      </c>
      <c r="C848">
        <f>ROUNDDOWN(VLOOKUP(B848,X1テーブル!B$4:E$45,3)*B848+VLOOKUP(B848,X1テーブル!B$4:E$45,4),0)</f>
        <v>733</v>
      </c>
    </row>
    <row r="849" spans="2:3" x14ac:dyDescent="0.15">
      <c r="B849" s="1">
        <f t="shared" si="13"/>
        <v>124600</v>
      </c>
      <c r="C849">
        <f>ROUNDDOWN(VLOOKUP(B849,X1テーブル!B$4:E$45,3)*B849+VLOOKUP(B849,X1テーブル!B$4:E$45,4),0)</f>
        <v>733</v>
      </c>
    </row>
    <row r="850" spans="2:3" x14ac:dyDescent="0.15">
      <c r="B850" s="1">
        <f t="shared" si="13"/>
        <v>124700</v>
      </c>
      <c r="C850">
        <f>ROUNDDOWN(VLOOKUP(B850,X1テーブル!B$4:E$45,3)*B850+VLOOKUP(B850,X1テーブル!B$4:E$45,4),0)</f>
        <v>734</v>
      </c>
    </row>
    <row r="851" spans="2:3" x14ac:dyDescent="0.15">
      <c r="B851" s="1">
        <f t="shared" si="13"/>
        <v>124800</v>
      </c>
      <c r="C851">
        <f>ROUNDDOWN(VLOOKUP(B851,X1テーブル!B$4:E$45,3)*B851+VLOOKUP(B851,X1テーブル!B$4:E$45,4),0)</f>
        <v>734</v>
      </c>
    </row>
    <row r="852" spans="2:3" x14ac:dyDescent="0.15">
      <c r="B852" s="1">
        <f t="shared" si="13"/>
        <v>124900</v>
      </c>
      <c r="C852">
        <f>ROUNDDOWN(VLOOKUP(B852,X1テーブル!B$4:E$45,3)*B852+VLOOKUP(B852,X1テーブル!B$4:E$45,4),0)</f>
        <v>734</v>
      </c>
    </row>
    <row r="853" spans="2:3" x14ac:dyDescent="0.15">
      <c r="B853" s="1">
        <f t="shared" si="13"/>
        <v>125000</v>
      </c>
      <c r="C853">
        <f>ROUNDDOWN(VLOOKUP(B853,X1テーブル!B$4:E$45,3)*B853+VLOOKUP(B853,X1テーブル!B$4:E$45,4),0)</f>
        <v>734</v>
      </c>
    </row>
    <row r="854" spans="2:3" x14ac:dyDescent="0.15">
      <c r="B854" s="1">
        <f t="shared" si="13"/>
        <v>125100</v>
      </c>
      <c r="C854">
        <f>ROUNDDOWN(VLOOKUP(B854,X1テーブル!B$4:E$45,3)*B854+VLOOKUP(B854,X1テーブル!B$4:E$45,4),0)</f>
        <v>734</v>
      </c>
    </row>
    <row r="855" spans="2:3" x14ac:dyDescent="0.15">
      <c r="B855" s="1">
        <f t="shared" si="13"/>
        <v>125200</v>
      </c>
      <c r="C855">
        <f>ROUNDDOWN(VLOOKUP(B855,X1テーブル!B$4:E$45,3)*B855+VLOOKUP(B855,X1テーブル!B$4:E$45,4),0)</f>
        <v>734</v>
      </c>
    </row>
    <row r="856" spans="2:3" x14ac:dyDescent="0.15">
      <c r="B856" s="1">
        <f t="shared" si="13"/>
        <v>125300</v>
      </c>
      <c r="C856">
        <f>ROUNDDOWN(VLOOKUP(B856,X1テーブル!B$4:E$45,3)*B856+VLOOKUP(B856,X1テーブル!B$4:E$45,4),0)</f>
        <v>734</v>
      </c>
    </row>
    <row r="857" spans="2:3" x14ac:dyDescent="0.15">
      <c r="B857" s="1">
        <f t="shared" si="13"/>
        <v>125400</v>
      </c>
      <c r="C857">
        <f>ROUNDDOWN(VLOOKUP(B857,X1テーブル!B$4:E$45,3)*B857+VLOOKUP(B857,X1テーブル!B$4:E$45,4),0)</f>
        <v>734</v>
      </c>
    </row>
    <row r="858" spans="2:3" x14ac:dyDescent="0.15">
      <c r="B858" s="1">
        <f t="shared" si="13"/>
        <v>125500</v>
      </c>
      <c r="C858">
        <f>ROUNDDOWN(VLOOKUP(B858,X1テーブル!B$4:E$45,3)*B858+VLOOKUP(B858,X1テーブル!B$4:E$45,4),0)</f>
        <v>734</v>
      </c>
    </row>
    <row r="859" spans="2:3" x14ac:dyDescent="0.15">
      <c r="B859" s="1">
        <f t="shared" si="13"/>
        <v>125600</v>
      </c>
      <c r="C859">
        <f>ROUNDDOWN(VLOOKUP(B859,X1テーブル!B$4:E$45,3)*B859+VLOOKUP(B859,X1テーブル!B$4:E$45,4),0)</f>
        <v>734</v>
      </c>
    </row>
    <row r="860" spans="2:3" x14ac:dyDescent="0.15">
      <c r="B860" s="1">
        <f t="shared" ref="B860:B923" si="14">+B859+100</f>
        <v>125700</v>
      </c>
      <c r="C860">
        <f>ROUNDDOWN(VLOOKUP(B860,X1テーブル!B$4:E$45,3)*B860+VLOOKUP(B860,X1テーブル!B$4:E$45,4),0)</f>
        <v>734</v>
      </c>
    </row>
    <row r="861" spans="2:3" x14ac:dyDescent="0.15">
      <c r="B861" s="1">
        <f t="shared" si="14"/>
        <v>125800</v>
      </c>
      <c r="C861">
        <f>ROUNDDOWN(VLOOKUP(B861,X1テーブル!B$4:E$45,3)*B861+VLOOKUP(B861,X1テーブル!B$4:E$45,4),0)</f>
        <v>735</v>
      </c>
    </row>
    <row r="862" spans="2:3" x14ac:dyDescent="0.15">
      <c r="B862" s="1">
        <f t="shared" si="14"/>
        <v>125900</v>
      </c>
      <c r="C862">
        <f>ROUNDDOWN(VLOOKUP(B862,X1テーブル!B$4:E$45,3)*B862+VLOOKUP(B862,X1テーブル!B$4:E$45,4),0)</f>
        <v>735</v>
      </c>
    </row>
    <row r="863" spans="2:3" x14ac:dyDescent="0.15">
      <c r="B863" s="1">
        <f t="shared" si="14"/>
        <v>126000</v>
      </c>
      <c r="C863">
        <f>ROUNDDOWN(VLOOKUP(B863,X1テーブル!B$4:E$45,3)*B863+VLOOKUP(B863,X1テーブル!B$4:E$45,4),0)</f>
        <v>735</v>
      </c>
    </row>
    <row r="864" spans="2:3" x14ac:dyDescent="0.15">
      <c r="B864" s="1">
        <f t="shared" si="14"/>
        <v>126100</v>
      </c>
      <c r="C864">
        <f>ROUNDDOWN(VLOOKUP(B864,X1テーブル!B$4:E$45,3)*B864+VLOOKUP(B864,X1テーブル!B$4:E$45,4),0)</f>
        <v>735</v>
      </c>
    </row>
    <row r="865" spans="2:3" x14ac:dyDescent="0.15">
      <c r="B865" s="1">
        <f t="shared" si="14"/>
        <v>126200</v>
      </c>
      <c r="C865">
        <f>ROUNDDOWN(VLOOKUP(B865,X1テーブル!B$4:E$45,3)*B865+VLOOKUP(B865,X1テーブル!B$4:E$45,4),0)</f>
        <v>735</v>
      </c>
    </row>
    <row r="866" spans="2:3" x14ac:dyDescent="0.15">
      <c r="B866" s="1">
        <f t="shared" si="14"/>
        <v>126300</v>
      </c>
      <c r="C866">
        <f>ROUNDDOWN(VLOOKUP(B866,X1テーブル!B$4:E$45,3)*B866+VLOOKUP(B866,X1テーブル!B$4:E$45,4),0)</f>
        <v>735</v>
      </c>
    </row>
    <row r="867" spans="2:3" x14ac:dyDescent="0.15">
      <c r="B867" s="1">
        <f t="shared" si="14"/>
        <v>126400</v>
      </c>
      <c r="C867">
        <f>ROUNDDOWN(VLOOKUP(B867,X1テーブル!B$4:E$45,3)*B867+VLOOKUP(B867,X1テーブル!B$4:E$45,4),0)</f>
        <v>735</v>
      </c>
    </row>
    <row r="868" spans="2:3" x14ac:dyDescent="0.15">
      <c r="B868" s="1">
        <f t="shared" si="14"/>
        <v>126500</v>
      </c>
      <c r="C868">
        <f>ROUNDDOWN(VLOOKUP(B868,X1テーブル!B$4:E$45,3)*B868+VLOOKUP(B868,X1テーブル!B$4:E$45,4),0)</f>
        <v>735</v>
      </c>
    </row>
    <row r="869" spans="2:3" x14ac:dyDescent="0.15">
      <c r="B869" s="1">
        <f t="shared" si="14"/>
        <v>126600</v>
      </c>
      <c r="C869">
        <f>ROUNDDOWN(VLOOKUP(B869,X1テーブル!B$4:E$45,3)*B869+VLOOKUP(B869,X1テーブル!B$4:E$45,4),0)</f>
        <v>735</v>
      </c>
    </row>
    <row r="870" spans="2:3" x14ac:dyDescent="0.15">
      <c r="B870" s="1">
        <f t="shared" si="14"/>
        <v>126700</v>
      </c>
      <c r="C870">
        <f>ROUNDDOWN(VLOOKUP(B870,X1テーブル!B$4:E$45,3)*B870+VLOOKUP(B870,X1テーブル!B$4:E$45,4),0)</f>
        <v>735</v>
      </c>
    </row>
    <row r="871" spans="2:3" x14ac:dyDescent="0.15">
      <c r="B871" s="1">
        <f t="shared" si="14"/>
        <v>126800</v>
      </c>
      <c r="C871">
        <f>ROUNDDOWN(VLOOKUP(B871,X1テーブル!B$4:E$45,3)*B871+VLOOKUP(B871,X1テーブル!B$4:E$45,4),0)</f>
        <v>735</v>
      </c>
    </row>
    <row r="872" spans="2:3" x14ac:dyDescent="0.15">
      <c r="B872" s="1">
        <f t="shared" si="14"/>
        <v>126900</v>
      </c>
      <c r="C872">
        <f>ROUNDDOWN(VLOOKUP(B872,X1テーブル!B$4:E$45,3)*B872+VLOOKUP(B872,X1テーブル!B$4:E$45,4),0)</f>
        <v>735</v>
      </c>
    </row>
    <row r="873" spans="2:3" x14ac:dyDescent="0.15">
      <c r="B873" s="1">
        <f t="shared" si="14"/>
        <v>127000</v>
      </c>
      <c r="C873">
        <f>ROUNDDOWN(VLOOKUP(B873,X1テーブル!B$4:E$45,3)*B873+VLOOKUP(B873,X1テーブル!B$4:E$45,4),0)</f>
        <v>736</v>
      </c>
    </row>
    <row r="874" spans="2:3" x14ac:dyDescent="0.15">
      <c r="B874" s="1">
        <f t="shared" si="14"/>
        <v>127100</v>
      </c>
      <c r="C874">
        <f>ROUNDDOWN(VLOOKUP(B874,X1テーブル!B$4:E$45,3)*B874+VLOOKUP(B874,X1テーブル!B$4:E$45,4),0)</f>
        <v>736</v>
      </c>
    </row>
    <row r="875" spans="2:3" x14ac:dyDescent="0.15">
      <c r="B875" s="1">
        <f t="shared" si="14"/>
        <v>127200</v>
      </c>
      <c r="C875">
        <f>ROUNDDOWN(VLOOKUP(B875,X1テーブル!B$4:E$45,3)*B875+VLOOKUP(B875,X1テーブル!B$4:E$45,4),0)</f>
        <v>736</v>
      </c>
    </row>
    <row r="876" spans="2:3" x14ac:dyDescent="0.15">
      <c r="B876" s="1">
        <f t="shared" si="14"/>
        <v>127300</v>
      </c>
      <c r="C876">
        <f>ROUNDDOWN(VLOOKUP(B876,X1テーブル!B$4:E$45,3)*B876+VLOOKUP(B876,X1テーブル!B$4:E$45,4),0)</f>
        <v>736</v>
      </c>
    </row>
    <row r="877" spans="2:3" x14ac:dyDescent="0.15">
      <c r="B877" s="1">
        <f t="shared" si="14"/>
        <v>127400</v>
      </c>
      <c r="C877">
        <f>ROUNDDOWN(VLOOKUP(B877,X1テーブル!B$4:E$45,3)*B877+VLOOKUP(B877,X1テーブル!B$4:E$45,4),0)</f>
        <v>736</v>
      </c>
    </row>
    <row r="878" spans="2:3" x14ac:dyDescent="0.15">
      <c r="B878" s="1">
        <f t="shared" si="14"/>
        <v>127500</v>
      </c>
      <c r="C878">
        <f>ROUNDDOWN(VLOOKUP(B878,X1テーブル!B$4:E$45,3)*B878+VLOOKUP(B878,X1テーブル!B$4:E$45,4),0)</f>
        <v>736</v>
      </c>
    </row>
    <row r="879" spans="2:3" x14ac:dyDescent="0.15">
      <c r="B879" s="1">
        <f t="shared" si="14"/>
        <v>127600</v>
      </c>
      <c r="C879">
        <f>ROUNDDOWN(VLOOKUP(B879,X1テーブル!B$4:E$45,3)*B879+VLOOKUP(B879,X1テーブル!B$4:E$45,4),0)</f>
        <v>736</v>
      </c>
    </row>
    <row r="880" spans="2:3" x14ac:dyDescent="0.15">
      <c r="B880" s="1">
        <f t="shared" si="14"/>
        <v>127700</v>
      </c>
      <c r="C880">
        <f>ROUNDDOWN(VLOOKUP(B880,X1テーブル!B$4:E$45,3)*B880+VLOOKUP(B880,X1テーブル!B$4:E$45,4),0)</f>
        <v>736</v>
      </c>
    </row>
    <row r="881" spans="2:3" x14ac:dyDescent="0.15">
      <c r="B881" s="1">
        <f t="shared" si="14"/>
        <v>127800</v>
      </c>
      <c r="C881">
        <f>ROUNDDOWN(VLOOKUP(B881,X1テーブル!B$4:E$45,3)*B881+VLOOKUP(B881,X1テーブル!B$4:E$45,4),0)</f>
        <v>736</v>
      </c>
    </row>
    <row r="882" spans="2:3" x14ac:dyDescent="0.15">
      <c r="B882" s="1">
        <f t="shared" si="14"/>
        <v>127900</v>
      </c>
      <c r="C882">
        <f>ROUNDDOWN(VLOOKUP(B882,X1テーブル!B$4:E$45,3)*B882+VLOOKUP(B882,X1テーブル!B$4:E$45,4),0)</f>
        <v>736</v>
      </c>
    </row>
    <row r="883" spans="2:3" x14ac:dyDescent="0.15">
      <c r="B883" s="1">
        <f t="shared" si="14"/>
        <v>128000</v>
      </c>
      <c r="C883">
        <f>ROUNDDOWN(VLOOKUP(B883,X1テーブル!B$4:E$45,3)*B883+VLOOKUP(B883,X1テーブル!B$4:E$45,4),0)</f>
        <v>736</v>
      </c>
    </row>
    <row r="884" spans="2:3" x14ac:dyDescent="0.15">
      <c r="B884" s="1">
        <f t="shared" si="14"/>
        <v>128100</v>
      </c>
      <c r="C884">
        <f>ROUNDDOWN(VLOOKUP(B884,X1テーブル!B$4:E$45,3)*B884+VLOOKUP(B884,X1テーブル!B$4:E$45,4),0)</f>
        <v>737</v>
      </c>
    </row>
    <row r="885" spans="2:3" x14ac:dyDescent="0.15">
      <c r="B885" s="1">
        <f t="shared" si="14"/>
        <v>128200</v>
      </c>
      <c r="C885">
        <f>ROUNDDOWN(VLOOKUP(B885,X1テーブル!B$4:E$45,3)*B885+VLOOKUP(B885,X1テーブル!B$4:E$45,4),0)</f>
        <v>737</v>
      </c>
    </row>
    <row r="886" spans="2:3" x14ac:dyDescent="0.15">
      <c r="B886" s="1">
        <f t="shared" si="14"/>
        <v>128300</v>
      </c>
      <c r="C886">
        <f>ROUNDDOWN(VLOOKUP(B886,X1テーブル!B$4:E$45,3)*B886+VLOOKUP(B886,X1テーブル!B$4:E$45,4),0)</f>
        <v>737</v>
      </c>
    </row>
    <row r="887" spans="2:3" x14ac:dyDescent="0.15">
      <c r="B887" s="1">
        <f t="shared" si="14"/>
        <v>128400</v>
      </c>
      <c r="C887">
        <f>ROUNDDOWN(VLOOKUP(B887,X1テーブル!B$4:E$45,3)*B887+VLOOKUP(B887,X1テーブル!B$4:E$45,4),0)</f>
        <v>737</v>
      </c>
    </row>
    <row r="888" spans="2:3" x14ac:dyDescent="0.15">
      <c r="B888" s="1">
        <f t="shared" si="14"/>
        <v>128500</v>
      </c>
      <c r="C888">
        <f>ROUNDDOWN(VLOOKUP(B888,X1テーブル!B$4:E$45,3)*B888+VLOOKUP(B888,X1テーブル!B$4:E$45,4),0)</f>
        <v>737</v>
      </c>
    </row>
    <row r="889" spans="2:3" x14ac:dyDescent="0.15">
      <c r="B889" s="1">
        <f t="shared" si="14"/>
        <v>128600</v>
      </c>
      <c r="C889">
        <f>ROUNDDOWN(VLOOKUP(B889,X1テーブル!B$4:E$45,3)*B889+VLOOKUP(B889,X1テーブル!B$4:E$45,4),0)</f>
        <v>737</v>
      </c>
    </row>
    <row r="890" spans="2:3" x14ac:dyDescent="0.15">
      <c r="B890" s="1">
        <f t="shared" si="14"/>
        <v>128700</v>
      </c>
      <c r="C890">
        <f>ROUNDDOWN(VLOOKUP(B890,X1テーブル!B$4:E$45,3)*B890+VLOOKUP(B890,X1テーブル!B$4:E$45,4),0)</f>
        <v>737</v>
      </c>
    </row>
    <row r="891" spans="2:3" x14ac:dyDescent="0.15">
      <c r="B891" s="1">
        <f t="shared" si="14"/>
        <v>128800</v>
      </c>
      <c r="C891">
        <f>ROUNDDOWN(VLOOKUP(B891,X1テーブル!B$4:E$45,3)*B891+VLOOKUP(B891,X1テーブル!B$4:E$45,4),0)</f>
        <v>737</v>
      </c>
    </row>
    <row r="892" spans="2:3" x14ac:dyDescent="0.15">
      <c r="B892" s="1">
        <f t="shared" si="14"/>
        <v>128900</v>
      </c>
      <c r="C892">
        <f>ROUNDDOWN(VLOOKUP(B892,X1テーブル!B$4:E$45,3)*B892+VLOOKUP(B892,X1テーブル!B$4:E$45,4),0)</f>
        <v>737</v>
      </c>
    </row>
    <row r="893" spans="2:3" x14ac:dyDescent="0.15">
      <c r="B893" s="1">
        <f t="shared" si="14"/>
        <v>129000</v>
      </c>
      <c r="C893">
        <f>ROUNDDOWN(VLOOKUP(B893,X1テーブル!B$4:E$45,3)*B893+VLOOKUP(B893,X1テーブル!B$4:E$45,4),0)</f>
        <v>737</v>
      </c>
    </row>
    <row r="894" spans="2:3" x14ac:dyDescent="0.15">
      <c r="B894" s="1">
        <f t="shared" si="14"/>
        <v>129100</v>
      </c>
      <c r="C894">
        <f>ROUNDDOWN(VLOOKUP(B894,X1テーブル!B$4:E$45,3)*B894+VLOOKUP(B894,X1テーブル!B$4:E$45,4),0)</f>
        <v>737</v>
      </c>
    </row>
    <row r="895" spans="2:3" x14ac:dyDescent="0.15">
      <c r="B895" s="1">
        <f t="shared" si="14"/>
        <v>129200</v>
      </c>
      <c r="C895">
        <f>ROUNDDOWN(VLOOKUP(B895,X1テーブル!B$4:E$45,3)*B895+VLOOKUP(B895,X1テーブル!B$4:E$45,4),0)</f>
        <v>737</v>
      </c>
    </row>
    <row r="896" spans="2:3" x14ac:dyDescent="0.15">
      <c r="B896" s="1">
        <f t="shared" si="14"/>
        <v>129300</v>
      </c>
      <c r="C896">
        <f>ROUNDDOWN(VLOOKUP(B896,X1テーブル!B$4:E$45,3)*B896+VLOOKUP(B896,X1テーブル!B$4:E$45,4),0)</f>
        <v>738</v>
      </c>
    </row>
    <row r="897" spans="2:3" x14ac:dyDescent="0.15">
      <c r="B897" s="1">
        <f t="shared" si="14"/>
        <v>129400</v>
      </c>
      <c r="C897">
        <f>ROUNDDOWN(VLOOKUP(B897,X1テーブル!B$4:E$45,3)*B897+VLOOKUP(B897,X1テーブル!B$4:E$45,4),0)</f>
        <v>738</v>
      </c>
    </row>
    <row r="898" spans="2:3" x14ac:dyDescent="0.15">
      <c r="B898" s="1">
        <f t="shared" si="14"/>
        <v>129500</v>
      </c>
      <c r="C898">
        <f>ROUNDDOWN(VLOOKUP(B898,X1テーブル!B$4:E$45,3)*B898+VLOOKUP(B898,X1テーブル!B$4:E$45,4),0)</f>
        <v>738</v>
      </c>
    </row>
    <row r="899" spans="2:3" x14ac:dyDescent="0.15">
      <c r="B899" s="1">
        <f t="shared" si="14"/>
        <v>129600</v>
      </c>
      <c r="C899">
        <f>ROUNDDOWN(VLOOKUP(B899,X1テーブル!B$4:E$45,3)*B899+VLOOKUP(B899,X1テーブル!B$4:E$45,4),0)</f>
        <v>738</v>
      </c>
    </row>
    <row r="900" spans="2:3" x14ac:dyDescent="0.15">
      <c r="B900" s="1">
        <f t="shared" si="14"/>
        <v>129700</v>
      </c>
      <c r="C900">
        <f>ROUNDDOWN(VLOOKUP(B900,X1テーブル!B$4:E$45,3)*B900+VLOOKUP(B900,X1テーブル!B$4:E$45,4),0)</f>
        <v>738</v>
      </c>
    </row>
    <row r="901" spans="2:3" x14ac:dyDescent="0.15">
      <c r="B901" s="1">
        <f t="shared" si="14"/>
        <v>129800</v>
      </c>
      <c r="C901">
        <f>ROUNDDOWN(VLOOKUP(B901,X1テーブル!B$4:E$45,3)*B901+VLOOKUP(B901,X1テーブル!B$4:E$45,4),0)</f>
        <v>738</v>
      </c>
    </row>
    <row r="902" spans="2:3" x14ac:dyDescent="0.15">
      <c r="B902" s="1">
        <f t="shared" si="14"/>
        <v>129900</v>
      </c>
      <c r="C902">
        <f>ROUNDDOWN(VLOOKUP(B902,X1テーブル!B$4:E$45,3)*B902+VLOOKUP(B902,X1テーブル!B$4:E$45,4),0)</f>
        <v>738</v>
      </c>
    </row>
    <row r="903" spans="2:3" x14ac:dyDescent="0.15">
      <c r="B903" s="1">
        <f t="shared" si="14"/>
        <v>130000</v>
      </c>
      <c r="C903">
        <f>ROUNDDOWN(VLOOKUP(B903,X1テーブル!B$4:E$45,3)*B903+VLOOKUP(B903,X1テーブル!B$4:E$45,4),0)</f>
        <v>738</v>
      </c>
    </row>
    <row r="904" spans="2:3" x14ac:dyDescent="0.15">
      <c r="B904" s="1">
        <f t="shared" si="14"/>
        <v>130100</v>
      </c>
      <c r="C904">
        <f>ROUNDDOWN(VLOOKUP(B904,X1テーブル!B$4:E$45,3)*B904+VLOOKUP(B904,X1テーブル!B$4:E$45,4),0)</f>
        <v>738</v>
      </c>
    </row>
    <row r="905" spans="2:3" x14ac:dyDescent="0.15">
      <c r="B905" s="1">
        <f t="shared" si="14"/>
        <v>130200</v>
      </c>
      <c r="C905">
        <f>ROUNDDOWN(VLOOKUP(B905,X1テーブル!B$4:E$45,3)*B905+VLOOKUP(B905,X1テーブル!B$4:E$45,4),0)</f>
        <v>738</v>
      </c>
    </row>
    <row r="906" spans="2:3" x14ac:dyDescent="0.15">
      <c r="B906" s="1">
        <f t="shared" si="14"/>
        <v>130300</v>
      </c>
      <c r="C906">
        <f>ROUNDDOWN(VLOOKUP(B906,X1テーブル!B$4:E$45,3)*B906+VLOOKUP(B906,X1テーブル!B$4:E$45,4),0)</f>
        <v>738</v>
      </c>
    </row>
    <row r="907" spans="2:3" x14ac:dyDescent="0.15">
      <c r="B907" s="1">
        <f t="shared" si="14"/>
        <v>130400</v>
      </c>
      <c r="C907">
        <f>ROUNDDOWN(VLOOKUP(B907,X1テーブル!B$4:E$45,3)*B907+VLOOKUP(B907,X1テーブル!B$4:E$45,4),0)</f>
        <v>739</v>
      </c>
    </row>
    <row r="908" spans="2:3" x14ac:dyDescent="0.15">
      <c r="B908" s="1">
        <f t="shared" si="14"/>
        <v>130500</v>
      </c>
      <c r="C908">
        <f>ROUNDDOWN(VLOOKUP(B908,X1テーブル!B$4:E$45,3)*B908+VLOOKUP(B908,X1テーブル!B$4:E$45,4),0)</f>
        <v>739</v>
      </c>
    </row>
    <row r="909" spans="2:3" x14ac:dyDescent="0.15">
      <c r="B909" s="1">
        <f t="shared" si="14"/>
        <v>130600</v>
      </c>
      <c r="C909">
        <f>ROUNDDOWN(VLOOKUP(B909,X1テーブル!B$4:E$45,3)*B909+VLOOKUP(B909,X1テーブル!B$4:E$45,4),0)</f>
        <v>739</v>
      </c>
    </row>
    <row r="910" spans="2:3" x14ac:dyDescent="0.15">
      <c r="B910" s="1">
        <f t="shared" si="14"/>
        <v>130700</v>
      </c>
      <c r="C910">
        <f>ROUNDDOWN(VLOOKUP(B910,X1テーブル!B$4:E$45,3)*B910+VLOOKUP(B910,X1テーブル!B$4:E$45,4),0)</f>
        <v>739</v>
      </c>
    </row>
    <row r="911" spans="2:3" x14ac:dyDescent="0.15">
      <c r="B911" s="1">
        <f t="shared" si="14"/>
        <v>130800</v>
      </c>
      <c r="C911">
        <f>ROUNDDOWN(VLOOKUP(B911,X1テーブル!B$4:E$45,3)*B911+VLOOKUP(B911,X1テーブル!B$4:E$45,4),0)</f>
        <v>739</v>
      </c>
    </row>
    <row r="912" spans="2:3" x14ac:dyDescent="0.15">
      <c r="B912" s="1">
        <f t="shared" si="14"/>
        <v>130900</v>
      </c>
      <c r="C912">
        <f>ROUNDDOWN(VLOOKUP(B912,X1テーブル!B$4:E$45,3)*B912+VLOOKUP(B912,X1テーブル!B$4:E$45,4),0)</f>
        <v>739</v>
      </c>
    </row>
    <row r="913" spans="2:3" x14ac:dyDescent="0.15">
      <c r="B913" s="1">
        <f t="shared" si="14"/>
        <v>131000</v>
      </c>
      <c r="C913">
        <f>ROUNDDOWN(VLOOKUP(B913,X1テーブル!B$4:E$45,3)*B913+VLOOKUP(B913,X1テーブル!B$4:E$45,4),0)</f>
        <v>739</v>
      </c>
    </row>
    <row r="914" spans="2:3" x14ac:dyDescent="0.15">
      <c r="B914" s="1">
        <f t="shared" si="14"/>
        <v>131100</v>
      </c>
      <c r="C914">
        <f>ROUNDDOWN(VLOOKUP(B914,X1テーブル!B$4:E$45,3)*B914+VLOOKUP(B914,X1テーブル!B$4:E$45,4),0)</f>
        <v>739</v>
      </c>
    </row>
    <row r="915" spans="2:3" x14ac:dyDescent="0.15">
      <c r="B915" s="1">
        <f t="shared" si="14"/>
        <v>131200</v>
      </c>
      <c r="C915">
        <f>ROUNDDOWN(VLOOKUP(B915,X1テーブル!B$4:E$45,3)*B915+VLOOKUP(B915,X1テーブル!B$4:E$45,4),0)</f>
        <v>739</v>
      </c>
    </row>
    <row r="916" spans="2:3" x14ac:dyDescent="0.15">
      <c r="B916" s="1">
        <f t="shared" si="14"/>
        <v>131300</v>
      </c>
      <c r="C916">
        <f>ROUNDDOWN(VLOOKUP(B916,X1テーブル!B$4:E$45,3)*B916+VLOOKUP(B916,X1テーブル!B$4:E$45,4),0)</f>
        <v>739</v>
      </c>
    </row>
    <row r="917" spans="2:3" x14ac:dyDescent="0.15">
      <c r="B917" s="1">
        <f t="shared" si="14"/>
        <v>131400</v>
      </c>
      <c r="C917">
        <f>ROUNDDOWN(VLOOKUP(B917,X1テーブル!B$4:E$45,3)*B917+VLOOKUP(B917,X1テーブル!B$4:E$45,4),0)</f>
        <v>739</v>
      </c>
    </row>
    <row r="918" spans="2:3" x14ac:dyDescent="0.15">
      <c r="B918" s="1">
        <f t="shared" si="14"/>
        <v>131500</v>
      </c>
      <c r="C918">
        <f>ROUNDDOWN(VLOOKUP(B918,X1テーブル!B$4:E$45,3)*B918+VLOOKUP(B918,X1テーブル!B$4:E$45,4),0)</f>
        <v>739</v>
      </c>
    </row>
    <row r="919" spans="2:3" x14ac:dyDescent="0.15">
      <c r="B919" s="1">
        <f t="shared" si="14"/>
        <v>131600</v>
      </c>
      <c r="C919">
        <f>ROUNDDOWN(VLOOKUP(B919,X1テーブル!B$4:E$45,3)*B919+VLOOKUP(B919,X1テーブル!B$4:E$45,4),0)</f>
        <v>740</v>
      </c>
    </row>
    <row r="920" spans="2:3" x14ac:dyDescent="0.15">
      <c r="B920" s="1">
        <f t="shared" si="14"/>
        <v>131700</v>
      </c>
      <c r="C920">
        <f>ROUNDDOWN(VLOOKUP(B920,X1テーブル!B$4:E$45,3)*B920+VLOOKUP(B920,X1テーブル!B$4:E$45,4),0)</f>
        <v>740</v>
      </c>
    </row>
    <row r="921" spans="2:3" x14ac:dyDescent="0.15">
      <c r="B921" s="1">
        <f t="shared" si="14"/>
        <v>131800</v>
      </c>
      <c r="C921">
        <f>ROUNDDOWN(VLOOKUP(B921,X1テーブル!B$4:E$45,3)*B921+VLOOKUP(B921,X1テーブル!B$4:E$45,4),0)</f>
        <v>740</v>
      </c>
    </row>
    <row r="922" spans="2:3" x14ac:dyDescent="0.15">
      <c r="B922" s="1">
        <f t="shared" si="14"/>
        <v>131900</v>
      </c>
      <c r="C922">
        <f>ROUNDDOWN(VLOOKUP(B922,X1テーブル!B$4:E$45,3)*B922+VLOOKUP(B922,X1テーブル!B$4:E$45,4),0)</f>
        <v>740</v>
      </c>
    </row>
    <row r="923" spans="2:3" x14ac:dyDescent="0.15">
      <c r="B923" s="1">
        <f t="shared" si="14"/>
        <v>132000</v>
      </c>
      <c r="C923">
        <f>ROUNDDOWN(VLOOKUP(B923,X1テーブル!B$4:E$45,3)*B923+VLOOKUP(B923,X1テーブル!B$4:E$45,4),0)</f>
        <v>740</v>
      </c>
    </row>
    <row r="924" spans="2:3" x14ac:dyDescent="0.15">
      <c r="B924" s="1">
        <f t="shared" ref="B924:B987" si="15">+B923+100</f>
        <v>132100</v>
      </c>
      <c r="C924">
        <f>ROUNDDOWN(VLOOKUP(B924,X1テーブル!B$4:E$45,3)*B924+VLOOKUP(B924,X1テーブル!B$4:E$45,4),0)</f>
        <v>740</v>
      </c>
    </row>
    <row r="925" spans="2:3" x14ac:dyDescent="0.15">
      <c r="B925" s="1">
        <f t="shared" si="15"/>
        <v>132200</v>
      </c>
      <c r="C925">
        <f>ROUNDDOWN(VLOOKUP(B925,X1テーブル!B$4:E$45,3)*B925+VLOOKUP(B925,X1テーブル!B$4:E$45,4),0)</f>
        <v>740</v>
      </c>
    </row>
    <row r="926" spans="2:3" x14ac:dyDescent="0.15">
      <c r="B926" s="1">
        <f t="shared" si="15"/>
        <v>132300</v>
      </c>
      <c r="C926">
        <f>ROUNDDOWN(VLOOKUP(B926,X1テーブル!B$4:E$45,3)*B926+VLOOKUP(B926,X1テーブル!B$4:E$45,4),0)</f>
        <v>740</v>
      </c>
    </row>
    <row r="927" spans="2:3" x14ac:dyDescent="0.15">
      <c r="B927" s="1">
        <f t="shared" si="15"/>
        <v>132400</v>
      </c>
      <c r="C927">
        <f>ROUNDDOWN(VLOOKUP(B927,X1テーブル!B$4:E$45,3)*B927+VLOOKUP(B927,X1テーブル!B$4:E$45,4),0)</f>
        <v>740</v>
      </c>
    </row>
    <row r="928" spans="2:3" x14ac:dyDescent="0.15">
      <c r="B928" s="1">
        <f t="shared" si="15"/>
        <v>132500</v>
      </c>
      <c r="C928">
        <f>ROUNDDOWN(VLOOKUP(B928,X1テーブル!B$4:E$45,3)*B928+VLOOKUP(B928,X1テーブル!B$4:E$45,4),0)</f>
        <v>740</v>
      </c>
    </row>
    <row r="929" spans="2:3" x14ac:dyDescent="0.15">
      <c r="B929" s="1">
        <f t="shared" si="15"/>
        <v>132600</v>
      </c>
      <c r="C929">
        <f>ROUNDDOWN(VLOOKUP(B929,X1テーブル!B$4:E$45,3)*B929+VLOOKUP(B929,X1テーブル!B$4:E$45,4),0)</f>
        <v>740</v>
      </c>
    </row>
    <row r="930" spans="2:3" x14ac:dyDescent="0.15">
      <c r="B930" s="1">
        <f t="shared" si="15"/>
        <v>132700</v>
      </c>
      <c r="C930">
        <f>ROUNDDOWN(VLOOKUP(B930,X1テーブル!B$4:E$45,3)*B930+VLOOKUP(B930,X1テーブル!B$4:E$45,4),0)</f>
        <v>741</v>
      </c>
    </row>
    <row r="931" spans="2:3" x14ac:dyDescent="0.15">
      <c r="B931" s="1">
        <f t="shared" si="15"/>
        <v>132800</v>
      </c>
      <c r="C931">
        <f>ROUNDDOWN(VLOOKUP(B931,X1テーブル!B$4:E$45,3)*B931+VLOOKUP(B931,X1テーブル!B$4:E$45,4),0)</f>
        <v>741</v>
      </c>
    </row>
    <row r="932" spans="2:3" x14ac:dyDescent="0.15">
      <c r="B932" s="1">
        <f t="shared" si="15"/>
        <v>132900</v>
      </c>
      <c r="C932">
        <f>ROUNDDOWN(VLOOKUP(B932,X1テーブル!B$4:E$45,3)*B932+VLOOKUP(B932,X1テーブル!B$4:E$45,4),0)</f>
        <v>741</v>
      </c>
    </row>
    <row r="933" spans="2:3" x14ac:dyDescent="0.15">
      <c r="B933" s="1">
        <f t="shared" si="15"/>
        <v>133000</v>
      </c>
      <c r="C933">
        <f>ROUNDDOWN(VLOOKUP(B933,X1テーブル!B$4:E$45,3)*B933+VLOOKUP(B933,X1テーブル!B$4:E$45,4),0)</f>
        <v>741</v>
      </c>
    </row>
    <row r="934" spans="2:3" x14ac:dyDescent="0.15">
      <c r="B934" s="1">
        <f t="shared" si="15"/>
        <v>133100</v>
      </c>
      <c r="C934">
        <f>ROUNDDOWN(VLOOKUP(B934,X1テーブル!B$4:E$45,3)*B934+VLOOKUP(B934,X1テーブル!B$4:E$45,4),0)</f>
        <v>741</v>
      </c>
    </row>
    <row r="935" spans="2:3" x14ac:dyDescent="0.15">
      <c r="B935" s="1">
        <f t="shared" si="15"/>
        <v>133200</v>
      </c>
      <c r="C935">
        <f>ROUNDDOWN(VLOOKUP(B935,X1テーブル!B$4:E$45,3)*B935+VLOOKUP(B935,X1テーブル!B$4:E$45,4),0)</f>
        <v>741</v>
      </c>
    </row>
    <row r="936" spans="2:3" x14ac:dyDescent="0.15">
      <c r="B936" s="1">
        <f t="shared" si="15"/>
        <v>133300</v>
      </c>
      <c r="C936">
        <f>ROUNDDOWN(VLOOKUP(B936,X1テーブル!B$4:E$45,3)*B936+VLOOKUP(B936,X1テーブル!B$4:E$45,4),0)</f>
        <v>741</v>
      </c>
    </row>
    <row r="937" spans="2:3" x14ac:dyDescent="0.15">
      <c r="B937" s="1">
        <f t="shared" si="15"/>
        <v>133400</v>
      </c>
      <c r="C937">
        <f>ROUNDDOWN(VLOOKUP(B937,X1テーブル!B$4:E$45,3)*B937+VLOOKUP(B937,X1テーブル!B$4:E$45,4),0)</f>
        <v>741</v>
      </c>
    </row>
    <row r="938" spans="2:3" x14ac:dyDescent="0.15">
      <c r="B938" s="1">
        <f t="shared" si="15"/>
        <v>133500</v>
      </c>
      <c r="C938">
        <f>ROUNDDOWN(VLOOKUP(B938,X1テーブル!B$4:E$45,3)*B938+VLOOKUP(B938,X1テーブル!B$4:E$45,4),0)</f>
        <v>741</v>
      </c>
    </row>
    <row r="939" spans="2:3" x14ac:dyDescent="0.15">
      <c r="B939" s="1">
        <f t="shared" si="15"/>
        <v>133600</v>
      </c>
      <c r="C939">
        <f>ROUNDDOWN(VLOOKUP(B939,X1テーブル!B$4:E$45,3)*B939+VLOOKUP(B939,X1テーブル!B$4:E$45,4),0)</f>
        <v>741</v>
      </c>
    </row>
    <row r="940" spans="2:3" x14ac:dyDescent="0.15">
      <c r="B940" s="1">
        <f t="shared" si="15"/>
        <v>133700</v>
      </c>
      <c r="C940">
        <f>ROUNDDOWN(VLOOKUP(B940,X1テーブル!B$4:E$45,3)*B940+VLOOKUP(B940,X1テーブル!B$4:E$45,4),0)</f>
        <v>741</v>
      </c>
    </row>
    <row r="941" spans="2:3" x14ac:dyDescent="0.15">
      <c r="B941" s="1">
        <f t="shared" si="15"/>
        <v>133800</v>
      </c>
      <c r="C941">
        <f>ROUNDDOWN(VLOOKUP(B941,X1テーブル!B$4:E$45,3)*B941+VLOOKUP(B941,X1テーブル!B$4:E$45,4),0)</f>
        <v>741</v>
      </c>
    </row>
    <row r="942" spans="2:3" x14ac:dyDescent="0.15">
      <c r="B942" s="1">
        <f t="shared" si="15"/>
        <v>133900</v>
      </c>
      <c r="C942">
        <f>ROUNDDOWN(VLOOKUP(B942,X1テーブル!B$4:E$45,3)*B942+VLOOKUP(B942,X1テーブル!B$4:E$45,4),0)</f>
        <v>742</v>
      </c>
    </row>
    <row r="943" spans="2:3" x14ac:dyDescent="0.15">
      <c r="B943" s="1">
        <f t="shared" si="15"/>
        <v>134000</v>
      </c>
      <c r="C943">
        <f>ROUNDDOWN(VLOOKUP(B943,X1テーブル!B$4:E$45,3)*B943+VLOOKUP(B943,X1テーブル!B$4:E$45,4),0)</f>
        <v>742</v>
      </c>
    </row>
    <row r="944" spans="2:3" x14ac:dyDescent="0.15">
      <c r="B944" s="1">
        <f t="shared" si="15"/>
        <v>134100</v>
      </c>
      <c r="C944">
        <f>ROUNDDOWN(VLOOKUP(B944,X1テーブル!B$4:E$45,3)*B944+VLOOKUP(B944,X1テーブル!B$4:E$45,4),0)</f>
        <v>742</v>
      </c>
    </row>
    <row r="945" spans="2:3" x14ac:dyDescent="0.15">
      <c r="B945" s="1">
        <f t="shared" si="15"/>
        <v>134200</v>
      </c>
      <c r="C945">
        <f>ROUNDDOWN(VLOOKUP(B945,X1テーブル!B$4:E$45,3)*B945+VLOOKUP(B945,X1テーブル!B$4:E$45,4),0)</f>
        <v>742</v>
      </c>
    </row>
    <row r="946" spans="2:3" x14ac:dyDescent="0.15">
      <c r="B946" s="1">
        <f t="shared" si="15"/>
        <v>134300</v>
      </c>
      <c r="C946">
        <f>ROUNDDOWN(VLOOKUP(B946,X1テーブル!B$4:E$45,3)*B946+VLOOKUP(B946,X1テーブル!B$4:E$45,4),0)</f>
        <v>742</v>
      </c>
    </row>
    <row r="947" spans="2:3" x14ac:dyDescent="0.15">
      <c r="B947" s="1">
        <f t="shared" si="15"/>
        <v>134400</v>
      </c>
      <c r="C947">
        <f>ROUNDDOWN(VLOOKUP(B947,X1テーブル!B$4:E$45,3)*B947+VLOOKUP(B947,X1テーブル!B$4:E$45,4),0)</f>
        <v>742</v>
      </c>
    </row>
    <row r="948" spans="2:3" x14ac:dyDescent="0.15">
      <c r="B948" s="1">
        <f t="shared" si="15"/>
        <v>134500</v>
      </c>
      <c r="C948">
        <f>ROUNDDOWN(VLOOKUP(B948,X1テーブル!B$4:E$45,3)*B948+VLOOKUP(B948,X1テーブル!B$4:E$45,4),0)</f>
        <v>742</v>
      </c>
    </row>
    <row r="949" spans="2:3" x14ac:dyDescent="0.15">
      <c r="B949" s="1">
        <f t="shared" si="15"/>
        <v>134600</v>
      </c>
      <c r="C949">
        <f>ROUNDDOWN(VLOOKUP(B949,X1テーブル!B$4:E$45,3)*B949+VLOOKUP(B949,X1テーブル!B$4:E$45,4),0)</f>
        <v>742</v>
      </c>
    </row>
    <row r="950" spans="2:3" x14ac:dyDescent="0.15">
      <c r="B950" s="1">
        <f t="shared" si="15"/>
        <v>134700</v>
      </c>
      <c r="C950">
        <f>ROUNDDOWN(VLOOKUP(B950,X1テーブル!B$4:E$45,3)*B950+VLOOKUP(B950,X1テーブル!B$4:E$45,4),0)</f>
        <v>742</v>
      </c>
    </row>
    <row r="951" spans="2:3" x14ac:dyDescent="0.15">
      <c r="B951" s="1">
        <f t="shared" si="15"/>
        <v>134800</v>
      </c>
      <c r="C951">
        <f>ROUNDDOWN(VLOOKUP(B951,X1テーブル!B$4:E$45,3)*B951+VLOOKUP(B951,X1テーブル!B$4:E$45,4),0)</f>
        <v>742</v>
      </c>
    </row>
    <row r="952" spans="2:3" x14ac:dyDescent="0.15">
      <c r="B952" s="1">
        <f t="shared" si="15"/>
        <v>134900</v>
      </c>
      <c r="C952">
        <f>ROUNDDOWN(VLOOKUP(B952,X1テーブル!B$4:E$45,3)*B952+VLOOKUP(B952,X1テーブル!B$4:E$45,4),0)</f>
        <v>742</v>
      </c>
    </row>
    <row r="953" spans="2:3" x14ac:dyDescent="0.15">
      <c r="B953" s="1">
        <f t="shared" si="15"/>
        <v>135000</v>
      </c>
      <c r="C953">
        <f>ROUNDDOWN(VLOOKUP(B953,X1テーブル!B$4:E$45,3)*B953+VLOOKUP(B953,X1テーブル!B$4:E$45,4),0)</f>
        <v>743</v>
      </c>
    </row>
    <row r="954" spans="2:3" x14ac:dyDescent="0.15">
      <c r="B954" s="1">
        <f t="shared" si="15"/>
        <v>135100</v>
      </c>
      <c r="C954">
        <f>ROUNDDOWN(VLOOKUP(B954,X1テーブル!B$4:E$45,3)*B954+VLOOKUP(B954,X1テーブル!B$4:E$45,4),0)</f>
        <v>743</v>
      </c>
    </row>
    <row r="955" spans="2:3" x14ac:dyDescent="0.15">
      <c r="B955" s="1">
        <f t="shared" si="15"/>
        <v>135200</v>
      </c>
      <c r="C955">
        <f>ROUNDDOWN(VLOOKUP(B955,X1テーブル!B$4:E$45,3)*B955+VLOOKUP(B955,X1テーブル!B$4:E$45,4),0)</f>
        <v>743</v>
      </c>
    </row>
    <row r="956" spans="2:3" x14ac:dyDescent="0.15">
      <c r="B956" s="1">
        <f t="shared" si="15"/>
        <v>135300</v>
      </c>
      <c r="C956">
        <f>ROUNDDOWN(VLOOKUP(B956,X1テーブル!B$4:E$45,3)*B956+VLOOKUP(B956,X1テーブル!B$4:E$45,4),0)</f>
        <v>743</v>
      </c>
    </row>
    <row r="957" spans="2:3" x14ac:dyDescent="0.15">
      <c r="B957" s="1">
        <f t="shared" si="15"/>
        <v>135400</v>
      </c>
      <c r="C957">
        <f>ROUNDDOWN(VLOOKUP(B957,X1テーブル!B$4:E$45,3)*B957+VLOOKUP(B957,X1テーブル!B$4:E$45,4),0)</f>
        <v>743</v>
      </c>
    </row>
    <row r="958" spans="2:3" x14ac:dyDescent="0.15">
      <c r="B958" s="1">
        <f t="shared" si="15"/>
        <v>135500</v>
      </c>
      <c r="C958">
        <f>ROUNDDOWN(VLOOKUP(B958,X1テーブル!B$4:E$45,3)*B958+VLOOKUP(B958,X1テーブル!B$4:E$45,4),0)</f>
        <v>743</v>
      </c>
    </row>
    <row r="959" spans="2:3" x14ac:dyDescent="0.15">
      <c r="B959" s="1">
        <f t="shared" si="15"/>
        <v>135600</v>
      </c>
      <c r="C959">
        <f>ROUNDDOWN(VLOOKUP(B959,X1テーブル!B$4:E$45,3)*B959+VLOOKUP(B959,X1テーブル!B$4:E$45,4),0)</f>
        <v>743</v>
      </c>
    </row>
    <row r="960" spans="2:3" x14ac:dyDescent="0.15">
      <c r="B960" s="1">
        <f t="shared" si="15"/>
        <v>135700</v>
      </c>
      <c r="C960">
        <f>ROUNDDOWN(VLOOKUP(B960,X1テーブル!B$4:E$45,3)*B960+VLOOKUP(B960,X1テーブル!B$4:E$45,4),0)</f>
        <v>743</v>
      </c>
    </row>
    <row r="961" spans="2:3" x14ac:dyDescent="0.15">
      <c r="B961" s="1">
        <f t="shared" si="15"/>
        <v>135800</v>
      </c>
      <c r="C961">
        <f>ROUNDDOWN(VLOOKUP(B961,X1テーブル!B$4:E$45,3)*B961+VLOOKUP(B961,X1テーブル!B$4:E$45,4),0)</f>
        <v>743</v>
      </c>
    </row>
    <row r="962" spans="2:3" x14ac:dyDescent="0.15">
      <c r="B962" s="1">
        <f t="shared" si="15"/>
        <v>135900</v>
      </c>
      <c r="C962">
        <f>ROUNDDOWN(VLOOKUP(B962,X1テーブル!B$4:E$45,3)*B962+VLOOKUP(B962,X1テーブル!B$4:E$45,4),0)</f>
        <v>743</v>
      </c>
    </row>
    <row r="963" spans="2:3" x14ac:dyDescent="0.15">
      <c r="B963" s="1">
        <f t="shared" si="15"/>
        <v>136000</v>
      </c>
      <c r="C963">
        <f>ROUNDDOWN(VLOOKUP(B963,X1テーブル!B$4:E$45,3)*B963+VLOOKUP(B963,X1テーブル!B$4:E$45,4),0)</f>
        <v>743</v>
      </c>
    </row>
    <row r="964" spans="2:3" x14ac:dyDescent="0.15">
      <c r="B964" s="1">
        <f t="shared" si="15"/>
        <v>136100</v>
      </c>
      <c r="C964">
        <f>ROUNDDOWN(VLOOKUP(B964,X1テーブル!B$4:E$45,3)*B964+VLOOKUP(B964,X1テーブル!B$4:E$45,4),0)</f>
        <v>743</v>
      </c>
    </row>
    <row r="965" spans="2:3" x14ac:dyDescent="0.15">
      <c r="B965" s="1">
        <f t="shared" si="15"/>
        <v>136200</v>
      </c>
      <c r="C965">
        <f>ROUNDDOWN(VLOOKUP(B965,X1テーブル!B$4:E$45,3)*B965+VLOOKUP(B965,X1テーブル!B$4:E$45,4),0)</f>
        <v>744</v>
      </c>
    </row>
    <row r="966" spans="2:3" x14ac:dyDescent="0.15">
      <c r="B966" s="1">
        <f t="shared" si="15"/>
        <v>136300</v>
      </c>
      <c r="C966">
        <f>ROUNDDOWN(VLOOKUP(B966,X1テーブル!B$4:E$45,3)*B966+VLOOKUP(B966,X1テーブル!B$4:E$45,4),0)</f>
        <v>744</v>
      </c>
    </row>
    <row r="967" spans="2:3" x14ac:dyDescent="0.15">
      <c r="B967" s="1">
        <f t="shared" si="15"/>
        <v>136400</v>
      </c>
      <c r="C967">
        <f>ROUNDDOWN(VLOOKUP(B967,X1テーブル!B$4:E$45,3)*B967+VLOOKUP(B967,X1テーブル!B$4:E$45,4),0)</f>
        <v>744</v>
      </c>
    </row>
    <row r="968" spans="2:3" x14ac:dyDescent="0.15">
      <c r="B968" s="1">
        <f t="shared" si="15"/>
        <v>136500</v>
      </c>
      <c r="C968">
        <f>ROUNDDOWN(VLOOKUP(B968,X1テーブル!B$4:E$45,3)*B968+VLOOKUP(B968,X1テーブル!B$4:E$45,4),0)</f>
        <v>744</v>
      </c>
    </row>
    <row r="969" spans="2:3" x14ac:dyDescent="0.15">
      <c r="B969" s="1">
        <f t="shared" si="15"/>
        <v>136600</v>
      </c>
      <c r="C969">
        <f>ROUNDDOWN(VLOOKUP(B969,X1テーブル!B$4:E$45,3)*B969+VLOOKUP(B969,X1テーブル!B$4:E$45,4),0)</f>
        <v>744</v>
      </c>
    </row>
    <row r="970" spans="2:3" x14ac:dyDescent="0.15">
      <c r="B970" s="1">
        <f t="shared" si="15"/>
        <v>136700</v>
      </c>
      <c r="C970">
        <f>ROUNDDOWN(VLOOKUP(B970,X1テーブル!B$4:E$45,3)*B970+VLOOKUP(B970,X1テーブル!B$4:E$45,4),0)</f>
        <v>744</v>
      </c>
    </row>
    <row r="971" spans="2:3" x14ac:dyDescent="0.15">
      <c r="B971" s="1">
        <f t="shared" si="15"/>
        <v>136800</v>
      </c>
      <c r="C971">
        <f>ROUNDDOWN(VLOOKUP(B971,X1テーブル!B$4:E$45,3)*B971+VLOOKUP(B971,X1テーブル!B$4:E$45,4),0)</f>
        <v>744</v>
      </c>
    </row>
    <row r="972" spans="2:3" x14ac:dyDescent="0.15">
      <c r="B972" s="1">
        <f t="shared" si="15"/>
        <v>136900</v>
      </c>
      <c r="C972">
        <f>ROUNDDOWN(VLOOKUP(B972,X1テーブル!B$4:E$45,3)*B972+VLOOKUP(B972,X1テーブル!B$4:E$45,4),0)</f>
        <v>744</v>
      </c>
    </row>
    <row r="973" spans="2:3" x14ac:dyDescent="0.15">
      <c r="B973" s="1">
        <f t="shared" si="15"/>
        <v>137000</v>
      </c>
      <c r="C973">
        <f>ROUNDDOWN(VLOOKUP(B973,X1テーブル!B$4:E$45,3)*B973+VLOOKUP(B973,X1テーブル!B$4:E$45,4),0)</f>
        <v>744</v>
      </c>
    </row>
    <row r="974" spans="2:3" x14ac:dyDescent="0.15">
      <c r="B974" s="1">
        <f t="shared" si="15"/>
        <v>137100</v>
      </c>
      <c r="C974">
        <f>ROUNDDOWN(VLOOKUP(B974,X1テーブル!B$4:E$45,3)*B974+VLOOKUP(B974,X1テーブル!B$4:E$45,4),0)</f>
        <v>744</v>
      </c>
    </row>
    <row r="975" spans="2:3" x14ac:dyDescent="0.15">
      <c r="B975" s="1">
        <f t="shared" si="15"/>
        <v>137200</v>
      </c>
      <c r="C975">
        <f>ROUNDDOWN(VLOOKUP(B975,X1テーブル!B$4:E$45,3)*B975+VLOOKUP(B975,X1テーブル!B$4:E$45,4),0)</f>
        <v>744</v>
      </c>
    </row>
    <row r="976" spans="2:3" x14ac:dyDescent="0.15">
      <c r="B976" s="1">
        <f t="shared" si="15"/>
        <v>137300</v>
      </c>
      <c r="C976">
        <f>ROUNDDOWN(VLOOKUP(B976,X1テーブル!B$4:E$45,3)*B976+VLOOKUP(B976,X1テーブル!B$4:E$45,4),0)</f>
        <v>744</v>
      </c>
    </row>
    <row r="977" spans="2:3" x14ac:dyDescent="0.15">
      <c r="B977" s="1">
        <f t="shared" si="15"/>
        <v>137400</v>
      </c>
      <c r="C977">
        <f>ROUNDDOWN(VLOOKUP(B977,X1テーブル!B$4:E$45,3)*B977+VLOOKUP(B977,X1テーブル!B$4:E$45,4),0)</f>
        <v>745</v>
      </c>
    </row>
    <row r="978" spans="2:3" x14ac:dyDescent="0.15">
      <c r="B978" s="1">
        <f t="shared" si="15"/>
        <v>137500</v>
      </c>
      <c r="C978">
        <f>ROUNDDOWN(VLOOKUP(B978,X1テーブル!B$4:E$45,3)*B978+VLOOKUP(B978,X1テーブル!B$4:E$45,4),0)</f>
        <v>745</v>
      </c>
    </row>
    <row r="979" spans="2:3" x14ac:dyDescent="0.15">
      <c r="B979" s="1">
        <f t="shared" si="15"/>
        <v>137600</v>
      </c>
      <c r="C979">
        <f>ROUNDDOWN(VLOOKUP(B979,X1テーブル!B$4:E$45,3)*B979+VLOOKUP(B979,X1テーブル!B$4:E$45,4),0)</f>
        <v>745</v>
      </c>
    </row>
    <row r="980" spans="2:3" x14ac:dyDescent="0.15">
      <c r="B980" s="1">
        <f t="shared" si="15"/>
        <v>137700</v>
      </c>
      <c r="C980">
        <f>ROUNDDOWN(VLOOKUP(B980,X1テーブル!B$4:E$45,3)*B980+VLOOKUP(B980,X1テーブル!B$4:E$45,4),0)</f>
        <v>745</v>
      </c>
    </row>
    <row r="981" spans="2:3" x14ac:dyDescent="0.15">
      <c r="B981" s="1">
        <f t="shared" si="15"/>
        <v>137800</v>
      </c>
      <c r="C981">
        <f>ROUNDDOWN(VLOOKUP(B981,X1テーブル!B$4:E$45,3)*B981+VLOOKUP(B981,X1テーブル!B$4:E$45,4),0)</f>
        <v>745</v>
      </c>
    </row>
    <row r="982" spans="2:3" x14ac:dyDescent="0.15">
      <c r="B982" s="1">
        <f t="shared" si="15"/>
        <v>137900</v>
      </c>
      <c r="C982">
        <f>ROUNDDOWN(VLOOKUP(B982,X1テーブル!B$4:E$45,3)*B982+VLOOKUP(B982,X1テーブル!B$4:E$45,4),0)</f>
        <v>745</v>
      </c>
    </row>
    <row r="983" spans="2:3" x14ac:dyDescent="0.15">
      <c r="B983" s="1">
        <f t="shared" si="15"/>
        <v>138000</v>
      </c>
      <c r="C983">
        <f>ROUNDDOWN(VLOOKUP(B983,X1テーブル!B$4:E$45,3)*B983+VLOOKUP(B983,X1テーブル!B$4:E$45,4),0)</f>
        <v>745</v>
      </c>
    </row>
    <row r="984" spans="2:3" x14ac:dyDescent="0.15">
      <c r="B984" s="1">
        <f t="shared" si="15"/>
        <v>138100</v>
      </c>
      <c r="C984">
        <f>ROUNDDOWN(VLOOKUP(B984,X1テーブル!B$4:E$45,3)*B984+VLOOKUP(B984,X1テーブル!B$4:E$45,4),0)</f>
        <v>745</v>
      </c>
    </row>
    <row r="985" spans="2:3" x14ac:dyDescent="0.15">
      <c r="B985" s="1">
        <f t="shared" si="15"/>
        <v>138200</v>
      </c>
      <c r="C985">
        <f>ROUNDDOWN(VLOOKUP(B985,X1テーブル!B$4:E$45,3)*B985+VLOOKUP(B985,X1テーブル!B$4:E$45,4),0)</f>
        <v>745</v>
      </c>
    </row>
    <row r="986" spans="2:3" x14ac:dyDescent="0.15">
      <c r="B986" s="1">
        <f t="shared" si="15"/>
        <v>138300</v>
      </c>
      <c r="C986">
        <f>ROUNDDOWN(VLOOKUP(B986,X1テーブル!B$4:E$45,3)*B986+VLOOKUP(B986,X1テーブル!B$4:E$45,4),0)</f>
        <v>745</v>
      </c>
    </row>
    <row r="987" spans="2:3" x14ac:dyDescent="0.15">
      <c r="B987" s="1">
        <f t="shared" si="15"/>
        <v>138400</v>
      </c>
      <c r="C987">
        <f>ROUNDDOWN(VLOOKUP(B987,X1テーブル!B$4:E$45,3)*B987+VLOOKUP(B987,X1テーブル!B$4:E$45,4),0)</f>
        <v>745</v>
      </c>
    </row>
    <row r="988" spans="2:3" x14ac:dyDescent="0.15">
      <c r="B988" s="1">
        <f t="shared" ref="B988:B1019" si="16">+B987+100</f>
        <v>138500</v>
      </c>
      <c r="C988">
        <f>ROUNDDOWN(VLOOKUP(B988,X1テーブル!B$4:E$45,3)*B988+VLOOKUP(B988,X1テーブル!B$4:E$45,4),0)</f>
        <v>746</v>
      </c>
    </row>
    <row r="989" spans="2:3" x14ac:dyDescent="0.15">
      <c r="B989" s="1">
        <f t="shared" si="16"/>
        <v>138600</v>
      </c>
      <c r="C989">
        <f>ROUNDDOWN(VLOOKUP(B989,X1テーブル!B$4:E$45,3)*B989+VLOOKUP(B989,X1テーブル!B$4:E$45,4),0)</f>
        <v>746</v>
      </c>
    </row>
    <row r="990" spans="2:3" x14ac:dyDescent="0.15">
      <c r="B990" s="1">
        <f t="shared" si="16"/>
        <v>138700</v>
      </c>
      <c r="C990">
        <f>ROUNDDOWN(VLOOKUP(B990,X1テーブル!B$4:E$45,3)*B990+VLOOKUP(B990,X1テーブル!B$4:E$45,4),0)</f>
        <v>746</v>
      </c>
    </row>
    <row r="991" spans="2:3" x14ac:dyDescent="0.15">
      <c r="B991" s="1">
        <f t="shared" si="16"/>
        <v>138800</v>
      </c>
      <c r="C991">
        <f>ROUNDDOWN(VLOOKUP(B991,X1テーブル!B$4:E$45,3)*B991+VLOOKUP(B991,X1テーブル!B$4:E$45,4),0)</f>
        <v>746</v>
      </c>
    </row>
    <row r="992" spans="2:3" x14ac:dyDescent="0.15">
      <c r="B992" s="1">
        <f t="shared" si="16"/>
        <v>138900</v>
      </c>
      <c r="C992">
        <f>ROUNDDOWN(VLOOKUP(B992,X1テーブル!B$4:E$45,3)*B992+VLOOKUP(B992,X1テーブル!B$4:E$45,4),0)</f>
        <v>746</v>
      </c>
    </row>
    <row r="993" spans="2:3" x14ac:dyDescent="0.15">
      <c r="B993" s="1">
        <f t="shared" si="16"/>
        <v>139000</v>
      </c>
      <c r="C993">
        <f>ROUNDDOWN(VLOOKUP(B993,X1テーブル!B$4:E$45,3)*B993+VLOOKUP(B993,X1テーブル!B$4:E$45,4),0)</f>
        <v>746</v>
      </c>
    </row>
    <row r="994" spans="2:3" x14ac:dyDescent="0.15">
      <c r="B994" s="1">
        <f t="shared" si="16"/>
        <v>139100</v>
      </c>
      <c r="C994">
        <f>ROUNDDOWN(VLOOKUP(B994,X1テーブル!B$4:E$45,3)*B994+VLOOKUP(B994,X1テーブル!B$4:E$45,4),0)</f>
        <v>746</v>
      </c>
    </row>
    <row r="995" spans="2:3" x14ac:dyDescent="0.15">
      <c r="B995" s="1">
        <f t="shared" si="16"/>
        <v>139200</v>
      </c>
      <c r="C995">
        <f>ROUNDDOWN(VLOOKUP(B995,X1テーブル!B$4:E$45,3)*B995+VLOOKUP(B995,X1テーブル!B$4:E$45,4),0)</f>
        <v>746</v>
      </c>
    </row>
    <row r="996" spans="2:3" x14ac:dyDescent="0.15">
      <c r="B996" s="1">
        <f t="shared" si="16"/>
        <v>139300</v>
      </c>
      <c r="C996">
        <f>ROUNDDOWN(VLOOKUP(B996,X1テーブル!B$4:E$45,3)*B996+VLOOKUP(B996,X1テーブル!B$4:E$45,4),0)</f>
        <v>746</v>
      </c>
    </row>
    <row r="997" spans="2:3" x14ac:dyDescent="0.15">
      <c r="B997" s="1">
        <f t="shared" si="16"/>
        <v>139400</v>
      </c>
      <c r="C997">
        <f>ROUNDDOWN(VLOOKUP(B997,X1テーブル!B$4:E$45,3)*B997+VLOOKUP(B997,X1テーブル!B$4:E$45,4),0)</f>
        <v>746</v>
      </c>
    </row>
    <row r="998" spans="2:3" x14ac:dyDescent="0.15">
      <c r="B998" s="1">
        <f t="shared" si="16"/>
        <v>139500</v>
      </c>
      <c r="C998">
        <f>ROUNDDOWN(VLOOKUP(B998,X1テーブル!B$4:E$45,3)*B998+VLOOKUP(B998,X1テーブル!B$4:E$45,4),0)</f>
        <v>746</v>
      </c>
    </row>
    <row r="999" spans="2:3" x14ac:dyDescent="0.15">
      <c r="B999" s="1">
        <f t="shared" si="16"/>
        <v>139600</v>
      </c>
      <c r="C999">
        <f>ROUNDDOWN(VLOOKUP(B999,X1テーブル!B$4:E$45,3)*B999+VLOOKUP(B999,X1テーブル!B$4:E$45,4),0)</f>
        <v>746</v>
      </c>
    </row>
    <row r="1000" spans="2:3" x14ac:dyDescent="0.15">
      <c r="B1000" s="1">
        <f t="shared" si="16"/>
        <v>139700</v>
      </c>
      <c r="C1000">
        <f>ROUNDDOWN(VLOOKUP(B1000,X1テーブル!B$4:E$45,3)*B1000+VLOOKUP(B1000,X1テーブル!B$4:E$45,4),0)</f>
        <v>747</v>
      </c>
    </row>
    <row r="1001" spans="2:3" x14ac:dyDescent="0.15">
      <c r="B1001" s="1">
        <f t="shared" si="16"/>
        <v>139800</v>
      </c>
      <c r="C1001">
        <f>ROUNDDOWN(VLOOKUP(B1001,X1テーブル!B$4:E$45,3)*B1001+VLOOKUP(B1001,X1テーブル!B$4:E$45,4),0)</f>
        <v>747</v>
      </c>
    </row>
    <row r="1002" spans="2:3" x14ac:dyDescent="0.15">
      <c r="B1002" s="1">
        <f t="shared" si="16"/>
        <v>139900</v>
      </c>
      <c r="C1002">
        <f>ROUNDDOWN(VLOOKUP(B1002,X1テーブル!B$4:E$45,3)*B1002+VLOOKUP(B1002,X1テーブル!B$4:E$45,4),0)</f>
        <v>747</v>
      </c>
    </row>
    <row r="1003" spans="2:3" x14ac:dyDescent="0.15">
      <c r="B1003" s="1">
        <f t="shared" si="16"/>
        <v>140000</v>
      </c>
      <c r="C1003">
        <f>ROUNDDOWN(VLOOKUP(B1003,X1テーブル!B$4:E$45,3)*B1003+VLOOKUP(B1003,X1テーブル!B$4:E$45,4),0)</f>
        <v>747</v>
      </c>
    </row>
    <row r="1004" spans="2:3" x14ac:dyDescent="0.15">
      <c r="B1004" s="1">
        <f t="shared" si="16"/>
        <v>140100</v>
      </c>
      <c r="C1004">
        <f>ROUNDDOWN(VLOOKUP(B1004,X1テーブル!B$4:E$45,3)*B1004+VLOOKUP(B1004,X1テーブル!B$4:E$45,4),0)</f>
        <v>747</v>
      </c>
    </row>
    <row r="1005" spans="2:3" x14ac:dyDescent="0.15">
      <c r="B1005" s="1">
        <f t="shared" si="16"/>
        <v>140200</v>
      </c>
      <c r="C1005">
        <f>ROUNDDOWN(VLOOKUP(B1005,X1テーブル!B$4:E$45,3)*B1005+VLOOKUP(B1005,X1テーブル!B$4:E$45,4),0)</f>
        <v>747</v>
      </c>
    </row>
    <row r="1006" spans="2:3" x14ac:dyDescent="0.15">
      <c r="B1006" s="1">
        <f t="shared" si="16"/>
        <v>140300</v>
      </c>
      <c r="C1006">
        <f>ROUNDDOWN(VLOOKUP(B1006,X1テーブル!B$4:E$45,3)*B1006+VLOOKUP(B1006,X1テーブル!B$4:E$45,4),0)</f>
        <v>747</v>
      </c>
    </row>
    <row r="1007" spans="2:3" x14ac:dyDescent="0.15">
      <c r="B1007" s="1">
        <f t="shared" si="16"/>
        <v>140400</v>
      </c>
      <c r="C1007">
        <f>ROUNDDOWN(VLOOKUP(B1007,X1テーブル!B$4:E$45,3)*B1007+VLOOKUP(B1007,X1テーブル!B$4:E$45,4),0)</f>
        <v>747</v>
      </c>
    </row>
    <row r="1008" spans="2:3" x14ac:dyDescent="0.15">
      <c r="B1008" s="1">
        <f t="shared" si="16"/>
        <v>140500</v>
      </c>
      <c r="C1008">
        <f>ROUNDDOWN(VLOOKUP(B1008,X1テーブル!B$4:E$45,3)*B1008+VLOOKUP(B1008,X1テーブル!B$4:E$45,4),0)</f>
        <v>747</v>
      </c>
    </row>
    <row r="1009" spans="2:3" x14ac:dyDescent="0.15">
      <c r="B1009" s="1">
        <f t="shared" si="16"/>
        <v>140600</v>
      </c>
      <c r="C1009">
        <f>ROUNDDOWN(VLOOKUP(B1009,X1テーブル!B$4:E$45,3)*B1009+VLOOKUP(B1009,X1テーブル!B$4:E$45,4),0)</f>
        <v>747</v>
      </c>
    </row>
    <row r="1010" spans="2:3" x14ac:dyDescent="0.15">
      <c r="B1010" s="1">
        <f t="shared" si="16"/>
        <v>140700</v>
      </c>
      <c r="C1010">
        <f>ROUNDDOWN(VLOOKUP(B1010,X1テーブル!B$4:E$45,3)*B1010+VLOOKUP(B1010,X1テーブル!B$4:E$45,4),0)</f>
        <v>747</v>
      </c>
    </row>
    <row r="1011" spans="2:3" x14ac:dyDescent="0.15">
      <c r="B1011" s="1">
        <f t="shared" si="16"/>
        <v>140800</v>
      </c>
      <c r="C1011">
        <f>ROUNDDOWN(VLOOKUP(B1011,X1テーブル!B$4:E$45,3)*B1011+VLOOKUP(B1011,X1テーブル!B$4:E$45,4),0)</f>
        <v>748</v>
      </c>
    </row>
    <row r="1012" spans="2:3" x14ac:dyDescent="0.15">
      <c r="B1012" s="1">
        <f t="shared" si="16"/>
        <v>140900</v>
      </c>
      <c r="C1012">
        <f>ROUNDDOWN(VLOOKUP(B1012,X1テーブル!B$4:E$45,3)*B1012+VLOOKUP(B1012,X1テーブル!B$4:E$45,4),0)</f>
        <v>748</v>
      </c>
    </row>
    <row r="1013" spans="2:3" x14ac:dyDescent="0.15">
      <c r="B1013" s="1">
        <f t="shared" si="16"/>
        <v>141000</v>
      </c>
      <c r="C1013">
        <f>ROUNDDOWN(VLOOKUP(B1013,X1テーブル!B$4:E$45,3)*B1013+VLOOKUP(B1013,X1テーブル!B$4:E$45,4),0)</f>
        <v>748</v>
      </c>
    </row>
    <row r="1014" spans="2:3" x14ac:dyDescent="0.15">
      <c r="B1014" s="1">
        <f t="shared" si="16"/>
        <v>141100</v>
      </c>
      <c r="C1014">
        <f>ROUNDDOWN(VLOOKUP(B1014,X1テーブル!B$4:E$45,3)*B1014+VLOOKUP(B1014,X1テーブル!B$4:E$45,4),0)</f>
        <v>748</v>
      </c>
    </row>
    <row r="1015" spans="2:3" x14ac:dyDescent="0.15">
      <c r="B1015" s="1">
        <f t="shared" si="16"/>
        <v>141200</v>
      </c>
      <c r="C1015">
        <f>ROUNDDOWN(VLOOKUP(B1015,X1テーブル!B$4:E$45,3)*B1015+VLOOKUP(B1015,X1テーブル!B$4:E$45,4),0)</f>
        <v>748</v>
      </c>
    </row>
    <row r="1016" spans="2:3" x14ac:dyDescent="0.15">
      <c r="B1016" s="1">
        <f t="shared" si="16"/>
        <v>141300</v>
      </c>
      <c r="C1016">
        <f>ROUNDDOWN(VLOOKUP(B1016,X1テーブル!B$4:E$45,3)*B1016+VLOOKUP(B1016,X1テーブル!B$4:E$45,4),0)</f>
        <v>748</v>
      </c>
    </row>
    <row r="1017" spans="2:3" x14ac:dyDescent="0.15">
      <c r="B1017" s="1">
        <f t="shared" si="16"/>
        <v>141400</v>
      </c>
      <c r="C1017">
        <f>ROUNDDOWN(VLOOKUP(B1017,X1テーブル!B$4:E$45,3)*B1017+VLOOKUP(B1017,X1テーブル!B$4:E$45,4),0)</f>
        <v>748</v>
      </c>
    </row>
    <row r="1018" spans="2:3" x14ac:dyDescent="0.15">
      <c r="B1018" s="1">
        <f t="shared" si="16"/>
        <v>141500</v>
      </c>
      <c r="C1018">
        <f>ROUNDDOWN(VLOOKUP(B1018,X1テーブル!B$4:E$45,3)*B1018+VLOOKUP(B1018,X1テーブル!B$4:E$45,4),0)</f>
        <v>748</v>
      </c>
    </row>
    <row r="1019" spans="2:3" x14ac:dyDescent="0.15">
      <c r="B1019" s="1">
        <f t="shared" si="16"/>
        <v>141600</v>
      </c>
      <c r="C1019">
        <f>ROUNDDOWN(VLOOKUP(B1019,X1テーブル!B$4:E$45,3)*B1019+VLOOKUP(B1019,X1テーブル!B$4:E$45,4),0)</f>
        <v>748</v>
      </c>
    </row>
  </sheetData>
  <phoneticPr fontId="2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7"/>
  <sheetViews>
    <sheetView workbookViewId="0">
      <selection activeCell="D17" sqref="D17"/>
    </sheetView>
  </sheetViews>
  <sheetFormatPr defaultRowHeight="13.5" x14ac:dyDescent="0.15"/>
  <cols>
    <col min="2" max="2" width="12.5" bestFit="1" customWidth="1"/>
    <col min="3" max="3" width="21.5" bestFit="1" customWidth="1"/>
    <col min="4" max="4" width="17" customWidth="1"/>
  </cols>
  <sheetData>
    <row r="2" spans="2:5" x14ac:dyDescent="0.15">
      <c r="B2" s="83" t="s">
        <v>5</v>
      </c>
      <c r="C2" s="83"/>
    </row>
    <row r="3" spans="2:5" x14ac:dyDescent="0.15">
      <c r="B3" t="s">
        <v>1</v>
      </c>
      <c r="C3" t="s">
        <v>2</v>
      </c>
    </row>
    <row r="4" spans="2:5" x14ac:dyDescent="0.15">
      <c r="B4" s="1">
        <v>-999999999</v>
      </c>
      <c r="C4" s="1">
        <v>10000</v>
      </c>
      <c r="D4" s="2">
        <f>223/10000</f>
        <v>2.23E-2</v>
      </c>
      <c r="E4">
        <v>361</v>
      </c>
    </row>
    <row r="5" spans="2:5" x14ac:dyDescent="0.15">
      <c r="B5" s="1">
        <f>+C4</f>
        <v>10000</v>
      </c>
      <c r="C5" s="1">
        <v>12000</v>
      </c>
      <c r="D5" s="2">
        <f>8/2000</f>
        <v>4.0000000000000001E-3</v>
      </c>
      <c r="E5">
        <v>544</v>
      </c>
    </row>
    <row r="6" spans="2:5" x14ac:dyDescent="0.15">
      <c r="B6" s="1">
        <f t="shared" ref="B6:B57" si="0">+C5</f>
        <v>12000</v>
      </c>
      <c r="C6" s="1">
        <v>15000</v>
      </c>
      <c r="D6" s="2">
        <f>11/3000</f>
        <v>3.6666666666666666E-3</v>
      </c>
      <c r="E6">
        <v>548</v>
      </c>
    </row>
    <row r="7" spans="2:5" x14ac:dyDescent="0.15">
      <c r="B7" s="1">
        <f t="shared" si="0"/>
        <v>15000</v>
      </c>
      <c r="C7" s="1">
        <v>20000</v>
      </c>
      <c r="D7" s="2">
        <f>14/5000</f>
        <v>2.8E-3</v>
      </c>
      <c r="E7">
        <v>561</v>
      </c>
    </row>
    <row r="8" spans="2:5" x14ac:dyDescent="0.15">
      <c r="B8" s="1">
        <f t="shared" si="0"/>
        <v>20000</v>
      </c>
      <c r="C8" s="1">
        <v>25000</v>
      </c>
      <c r="D8" s="2">
        <f>12/5000</f>
        <v>2.3999999999999998E-3</v>
      </c>
      <c r="E8">
        <v>569</v>
      </c>
    </row>
    <row r="9" spans="2:5" x14ac:dyDescent="0.15">
      <c r="B9" s="1">
        <f t="shared" si="0"/>
        <v>25000</v>
      </c>
      <c r="C9" s="1">
        <v>30000</v>
      </c>
      <c r="D9" s="2">
        <f>10/5000</f>
        <v>2E-3</v>
      </c>
      <c r="E9">
        <v>579</v>
      </c>
    </row>
    <row r="10" spans="2:5" x14ac:dyDescent="0.15">
      <c r="B10" s="1">
        <f t="shared" si="0"/>
        <v>30000</v>
      </c>
      <c r="C10" s="1">
        <v>40000</v>
      </c>
      <c r="D10" s="2">
        <f>16/10000</f>
        <v>1.6000000000000001E-3</v>
      </c>
      <c r="E10">
        <v>591</v>
      </c>
    </row>
    <row r="11" spans="2:5" x14ac:dyDescent="0.15">
      <c r="B11" s="1">
        <f t="shared" si="0"/>
        <v>40000</v>
      </c>
      <c r="C11" s="1">
        <v>50000</v>
      </c>
      <c r="D11" s="2">
        <f>14/10000</f>
        <v>1.4E-3</v>
      </c>
      <c r="E11">
        <v>599</v>
      </c>
    </row>
    <row r="12" spans="2:5" x14ac:dyDescent="0.15">
      <c r="B12" s="1">
        <f t="shared" si="0"/>
        <v>50000</v>
      </c>
      <c r="C12" s="1">
        <v>60000</v>
      </c>
      <c r="D12" s="2">
        <f>11/10000</f>
        <v>1.1000000000000001E-3</v>
      </c>
      <c r="E12">
        <v>614</v>
      </c>
    </row>
    <row r="13" spans="2:5" x14ac:dyDescent="0.15">
      <c r="B13" s="1">
        <f t="shared" si="0"/>
        <v>60000</v>
      </c>
      <c r="C13" s="1">
        <v>80000</v>
      </c>
      <c r="D13" s="2">
        <f>19/20000</f>
        <v>9.5E-4</v>
      </c>
      <c r="E13">
        <v>623</v>
      </c>
    </row>
    <row r="14" spans="2:5" x14ac:dyDescent="0.15">
      <c r="B14" s="1">
        <f t="shared" si="0"/>
        <v>80000</v>
      </c>
      <c r="C14" s="1">
        <v>100000</v>
      </c>
      <c r="D14" s="2">
        <f>16/20000</f>
        <v>8.0000000000000004E-4</v>
      </c>
      <c r="E14">
        <v>635</v>
      </c>
    </row>
    <row r="15" spans="2:5" x14ac:dyDescent="0.15">
      <c r="B15" s="1">
        <f t="shared" si="0"/>
        <v>100000</v>
      </c>
      <c r="C15" s="1">
        <v>120000</v>
      </c>
      <c r="D15" s="2">
        <f>13/20000</f>
        <v>6.4999999999999997E-4</v>
      </c>
      <c r="E15">
        <v>650</v>
      </c>
    </row>
    <row r="16" spans="2:5" x14ac:dyDescent="0.15">
      <c r="B16" s="1">
        <f t="shared" si="0"/>
        <v>120000</v>
      </c>
      <c r="C16" s="1">
        <v>150000</v>
      </c>
      <c r="D16" s="2">
        <f>16/30000</f>
        <v>5.3333333333333336E-4</v>
      </c>
      <c r="E16">
        <v>664</v>
      </c>
    </row>
    <row r="17" spans="2:5" x14ac:dyDescent="0.15">
      <c r="B17" s="1">
        <f t="shared" si="0"/>
        <v>150000</v>
      </c>
      <c r="C17" s="1">
        <v>200000</v>
      </c>
      <c r="D17" s="2">
        <f>23/50000</f>
        <v>4.6000000000000001E-4</v>
      </c>
      <c r="E17">
        <v>675</v>
      </c>
    </row>
    <row r="18" spans="2:5" x14ac:dyDescent="0.15">
      <c r="B18" s="1">
        <f t="shared" si="0"/>
        <v>200000</v>
      </c>
      <c r="C18" s="1">
        <v>250000</v>
      </c>
      <c r="D18" s="2">
        <f>19/50000</f>
        <v>3.8000000000000002E-4</v>
      </c>
      <c r="E18">
        <v>691</v>
      </c>
    </row>
    <row r="19" spans="2:5" x14ac:dyDescent="0.15">
      <c r="B19" s="1">
        <f t="shared" si="0"/>
        <v>250000</v>
      </c>
      <c r="C19" s="1">
        <v>300000</v>
      </c>
      <c r="D19" s="2">
        <f>15/50000</f>
        <v>2.9999999999999997E-4</v>
      </c>
      <c r="E19">
        <v>711</v>
      </c>
    </row>
    <row r="20" spans="2:5" x14ac:dyDescent="0.15">
      <c r="B20" s="1">
        <f t="shared" si="0"/>
        <v>300000</v>
      </c>
      <c r="C20" s="1">
        <v>400000</v>
      </c>
      <c r="D20" s="2">
        <f>27/100000</f>
        <v>2.7E-4</v>
      </c>
      <c r="E20">
        <v>720</v>
      </c>
    </row>
    <row r="21" spans="2:5" x14ac:dyDescent="0.15">
      <c r="B21" s="1">
        <f t="shared" si="0"/>
        <v>400000</v>
      </c>
      <c r="C21" s="1">
        <v>500000</v>
      </c>
      <c r="D21" s="2">
        <f>21/100000</f>
        <v>2.1000000000000001E-4</v>
      </c>
      <c r="E21">
        <v>744</v>
      </c>
    </row>
    <row r="22" spans="2:5" x14ac:dyDescent="0.15">
      <c r="B22" s="1">
        <f t="shared" si="0"/>
        <v>500000</v>
      </c>
      <c r="C22" s="1">
        <v>600000</v>
      </c>
      <c r="D22" s="2">
        <f>18/100000</f>
        <v>1.8000000000000001E-4</v>
      </c>
      <c r="E22">
        <v>759</v>
      </c>
    </row>
    <row r="23" spans="2:5" x14ac:dyDescent="0.15">
      <c r="B23" s="1">
        <f t="shared" si="0"/>
        <v>600000</v>
      </c>
      <c r="C23" s="1">
        <v>800000</v>
      </c>
      <c r="D23" s="2">
        <f>30/200000</f>
        <v>1.4999999999999999E-4</v>
      </c>
      <c r="E23">
        <v>777</v>
      </c>
    </row>
    <row r="24" spans="2:5" x14ac:dyDescent="0.15">
      <c r="B24" s="1">
        <f t="shared" si="0"/>
        <v>800000</v>
      </c>
      <c r="C24" s="1">
        <v>1000000</v>
      </c>
      <c r="D24" s="2">
        <f>24/200000</f>
        <v>1.2E-4</v>
      </c>
      <c r="E24">
        <v>801</v>
      </c>
    </row>
    <row r="25" spans="2:5" x14ac:dyDescent="0.15">
      <c r="B25" s="1">
        <f t="shared" si="0"/>
        <v>1000000</v>
      </c>
      <c r="C25" s="1">
        <v>1200000</v>
      </c>
      <c r="D25" s="2">
        <f>21/200000</f>
        <v>1.05E-4</v>
      </c>
      <c r="E25">
        <v>816</v>
      </c>
    </row>
    <row r="26" spans="2:5" x14ac:dyDescent="0.15">
      <c r="B26" s="1">
        <f t="shared" si="0"/>
        <v>1200000</v>
      </c>
      <c r="C26" s="1">
        <v>1500000</v>
      </c>
      <c r="D26" s="2">
        <f>27/300000</f>
        <v>9.0000000000000006E-5</v>
      </c>
      <c r="E26">
        <v>834</v>
      </c>
    </row>
    <row r="27" spans="2:5" x14ac:dyDescent="0.15">
      <c r="B27" s="1">
        <f t="shared" si="0"/>
        <v>1500000</v>
      </c>
      <c r="C27" s="1">
        <v>2000000</v>
      </c>
      <c r="D27" s="2">
        <f>36/500000</f>
        <v>7.2000000000000002E-5</v>
      </c>
      <c r="E27">
        <v>861</v>
      </c>
    </row>
    <row r="28" spans="2:5" x14ac:dyDescent="0.15">
      <c r="B28" s="1">
        <f t="shared" si="0"/>
        <v>2000000</v>
      </c>
      <c r="C28" s="1">
        <v>2500000</v>
      </c>
      <c r="D28" s="2">
        <f>29/500000</f>
        <v>5.8E-5</v>
      </c>
      <c r="E28">
        <v>889</v>
      </c>
    </row>
    <row r="29" spans="2:5" x14ac:dyDescent="0.15">
      <c r="B29" s="1">
        <f t="shared" si="0"/>
        <v>2500000</v>
      </c>
      <c r="C29" s="1">
        <v>3000000</v>
      </c>
      <c r="D29" s="2">
        <f>25/500000</f>
        <v>5.0000000000000002E-5</v>
      </c>
      <c r="E29">
        <v>909</v>
      </c>
    </row>
    <row r="30" spans="2:5" x14ac:dyDescent="0.15">
      <c r="B30" s="1">
        <f t="shared" si="0"/>
        <v>3000000</v>
      </c>
      <c r="C30" s="1">
        <v>4000000</v>
      </c>
      <c r="D30" s="2">
        <f>41/1000000</f>
        <v>4.1E-5</v>
      </c>
      <c r="E30">
        <v>936</v>
      </c>
    </row>
    <row r="31" spans="2:5" x14ac:dyDescent="0.15">
      <c r="B31" s="1">
        <f t="shared" si="0"/>
        <v>4000000</v>
      </c>
      <c r="C31" s="1">
        <v>5000000</v>
      </c>
      <c r="D31" s="2">
        <f>34/1000000</f>
        <v>3.4E-5</v>
      </c>
      <c r="E31">
        <v>964</v>
      </c>
    </row>
    <row r="32" spans="2:5" x14ac:dyDescent="0.15">
      <c r="B32" s="1">
        <f t="shared" si="0"/>
        <v>5000000</v>
      </c>
      <c r="C32" s="1">
        <v>6000000</v>
      </c>
      <c r="D32" s="2">
        <f>29/1000000</f>
        <v>2.9E-5</v>
      </c>
      <c r="E32">
        <v>989</v>
      </c>
    </row>
    <row r="33" spans="2:5" x14ac:dyDescent="0.15">
      <c r="B33" s="1">
        <f t="shared" si="0"/>
        <v>6000000</v>
      </c>
      <c r="C33" s="1">
        <v>8000000</v>
      </c>
      <c r="D33" s="2">
        <f>47/2000000</f>
        <v>2.3499999999999999E-5</v>
      </c>
      <c r="E33">
        <v>1022</v>
      </c>
    </row>
    <row r="34" spans="2:5" x14ac:dyDescent="0.15">
      <c r="B34" s="1">
        <f t="shared" si="0"/>
        <v>8000000</v>
      </c>
      <c r="C34" s="1">
        <v>10000000</v>
      </c>
      <c r="D34" s="2">
        <f>39/2000000</f>
        <v>1.95E-5</v>
      </c>
      <c r="E34">
        <v>1054</v>
      </c>
    </row>
    <row r="35" spans="2:5" x14ac:dyDescent="0.15">
      <c r="B35" s="1">
        <f t="shared" si="0"/>
        <v>10000000</v>
      </c>
      <c r="C35" s="1">
        <v>12000000</v>
      </c>
      <c r="D35" s="2">
        <f>33/2000000</f>
        <v>1.6500000000000001E-5</v>
      </c>
      <c r="E35">
        <v>1084</v>
      </c>
    </row>
    <row r="36" spans="2:5" x14ac:dyDescent="0.15">
      <c r="B36" s="1">
        <f t="shared" si="0"/>
        <v>12000000</v>
      </c>
      <c r="C36" s="1">
        <v>15000000</v>
      </c>
      <c r="D36" s="2">
        <f>42/3000000</f>
        <v>1.4E-5</v>
      </c>
      <c r="E36">
        <v>1114</v>
      </c>
    </row>
    <row r="37" spans="2:5" x14ac:dyDescent="0.15">
      <c r="B37" s="1">
        <f t="shared" si="0"/>
        <v>15000000</v>
      </c>
      <c r="C37" s="1">
        <v>20000000</v>
      </c>
      <c r="D37" s="3">
        <f>57/5000000</f>
        <v>1.1399999999999999E-5</v>
      </c>
      <c r="E37">
        <v>1153</v>
      </c>
    </row>
    <row r="38" spans="2:5" x14ac:dyDescent="0.15">
      <c r="B38" s="1">
        <f t="shared" si="0"/>
        <v>20000000</v>
      </c>
      <c r="C38" s="1">
        <v>25000000</v>
      </c>
      <c r="D38" s="3">
        <f>47/5000000</f>
        <v>9.3999999999999998E-6</v>
      </c>
      <c r="E38">
        <v>1193</v>
      </c>
    </row>
    <row r="39" spans="2:5" x14ac:dyDescent="0.15">
      <c r="B39" s="1">
        <f t="shared" si="0"/>
        <v>25000000</v>
      </c>
      <c r="C39" s="1">
        <v>30000000</v>
      </c>
      <c r="D39" s="3">
        <f>39/5000000</f>
        <v>7.7999999999999999E-6</v>
      </c>
      <c r="E39">
        <v>1233</v>
      </c>
    </row>
    <row r="40" spans="2:5" x14ac:dyDescent="0.15">
      <c r="B40" s="1">
        <f t="shared" si="0"/>
        <v>30000000</v>
      </c>
      <c r="C40" s="1">
        <v>40000000</v>
      </c>
      <c r="D40" s="3">
        <f>66/10000000</f>
        <v>6.6000000000000003E-6</v>
      </c>
      <c r="E40">
        <v>1269</v>
      </c>
    </row>
    <row r="41" spans="2:5" x14ac:dyDescent="0.15">
      <c r="B41" s="1">
        <f t="shared" si="0"/>
        <v>40000000</v>
      </c>
      <c r="C41" s="1">
        <v>50000000</v>
      </c>
      <c r="D41" s="3">
        <f>53/10000000</f>
        <v>5.3000000000000001E-6</v>
      </c>
      <c r="E41">
        <v>1321</v>
      </c>
    </row>
    <row r="42" spans="2:5" x14ac:dyDescent="0.15">
      <c r="B42" s="1">
        <f t="shared" si="0"/>
        <v>50000000</v>
      </c>
      <c r="C42" s="1">
        <v>60000000</v>
      </c>
      <c r="D42" s="3">
        <f>46/10000000</f>
        <v>4.6E-6</v>
      </c>
      <c r="E42">
        <v>1356</v>
      </c>
    </row>
    <row r="43" spans="2:5" x14ac:dyDescent="0.15">
      <c r="B43" s="1">
        <f t="shared" si="0"/>
        <v>60000000</v>
      </c>
      <c r="C43" s="1">
        <v>80000000</v>
      </c>
      <c r="D43" s="3">
        <f>75/20000000</f>
        <v>3.7500000000000001E-6</v>
      </c>
      <c r="E43">
        <v>1407</v>
      </c>
    </row>
    <row r="44" spans="2:5" x14ac:dyDescent="0.15">
      <c r="B44" s="1">
        <f t="shared" si="0"/>
        <v>80000000</v>
      </c>
      <c r="C44" s="1">
        <v>100000000</v>
      </c>
      <c r="D44" s="3">
        <f>61/20000000</f>
        <v>3.05E-6</v>
      </c>
      <c r="E44">
        <v>1463</v>
      </c>
    </row>
    <row r="45" spans="2:5" x14ac:dyDescent="0.15">
      <c r="B45" s="1">
        <f t="shared" si="0"/>
        <v>100000000</v>
      </c>
      <c r="C45" s="1">
        <v>120000000</v>
      </c>
      <c r="D45" s="3">
        <f>53/20000000</f>
        <v>2.65E-6</v>
      </c>
      <c r="E45">
        <v>1503</v>
      </c>
    </row>
    <row r="46" spans="2:5" x14ac:dyDescent="0.15">
      <c r="B46" s="1">
        <f t="shared" si="0"/>
        <v>120000000</v>
      </c>
      <c r="C46" s="1">
        <v>150000000</v>
      </c>
      <c r="D46" s="3">
        <f>66/30000000</f>
        <v>2.2000000000000001E-6</v>
      </c>
      <c r="E46">
        <v>1557</v>
      </c>
    </row>
    <row r="47" spans="2:5" x14ac:dyDescent="0.15">
      <c r="B47" s="1">
        <f t="shared" si="0"/>
        <v>150000000</v>
      </c>
      <c r="C47" s="1">
        <v>200000000</v>
      </c>
      <c r="D47" s="3">
        <f>91/50000000</f>
        <v>1.8199999999999999E-6</v>
      </c>
      <c r="E47">
        <v>1614</v>
      </c>
    </row>
    <row r="48" spans="2:5" x14ac:dyDescent="0.15">
      <c r="B48" s="1">
        <f t="shared" si="0"/>
        <v>200000000</v>
      </c>
      <c r="C48" s="1">
        <v>250000000</v>
      </c>
      <c r="D48" s="3">
        <f>73/50000000</f>
        <v>1.46E-6</v>
      </c>
      <c r="E48">
        <v>1686</v>
      </c>
    </row>
    <row r="49" spans="2:5" x14ac:dyDescent="0.15">
      <c r="B49" s="1">
        <f t="shared" si="0"/>
        <v>250000000</v>
      </c>
      <c r="C49" s="1">
        <v>300000000</v>
      </c>
      <c r="D49" s="3">
        <f>63/50000000</f>
        <v>1.26E-6</v>
      </c>
      <c r="E49">
        <v>1736</v>
      </c>
    </row>
    <row r="50" spans="2:5" x14ac:dyDescent="0.15">
      <c r="B50" s="1">
        <f t="shared" si="0"/>
        <v>300000000</v>
      </c>
      <c r="C50" s="1">
        <v>9.9999999999999904E+16</v>
      </c>
      <c r="D50" s="3"/>
      <c r="E50">
        <v>2114</v>
      </c>
    </row>
    <row r="51" spans="2:5" x14ac:dyDescent="0.15">
      <c r="B51" s="1">
        <f t="shared" si="0"/>
        <v>9.9999999999999904E+16</v>
      </c>
    </row>
    <row r="52" spans="2:5" x14ac:dyDescent="0.15">
      <c r="B52" s="1">
        <f t="shared" si="0"/>
        <v>0</v>
      </c>
    </row>
    <row r="53" spans="2:5" x14ac:dyDescent="0.15">
      <c r="B53" s="1">
        <f t="shared" si="0"/>
        <v>0</v>
      </c>
    </row>
    <row r="54" spans="2:5" x14ac:dyDescent="0.15">
      <c r="B54" s="1">
        <f t="shared" si="0"/>
        <v>0</v>
      </c>
    </row>
    <row r="55" spans="2:5" x14ac:dyDescent="0.15">
      <c r="B55" s="1">
        <f t="shared" si="0"/>
        <v>0</v>
      </c>
    </row>
    <row r="56" spans="2:5" x14ac:dyDescent="0.15">
      <c r="B56" s="1">
        <f t="shared" si="0"/>
        <v>0</v>
      </c>
    </row>
    <row r="57" spans="2:5" x14ac:dyDescent="0.15">
      <c r="B57" s="1">
        <f t="shared" si="0"/>
        <v>0</v>
      </c>
    </row>
  </sheetData>
  <mergeCells count="1">
    <mergeCell ref="B2:C2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07"/>
  <sheetViews>
    <sheetView topLeftCell="A43" workbookViewId="0">
      <selection activeCell="C6" sqref="C6"/>
    </sheetView>
  </sheetViews>
  <sheetFormatPr defaultRowHeight="13.5" x14ac:dyDescent="0.15"/>
  <cols>
    <col min="2" max="2" width="14.125" customWidth="1"/>
  </cols>
  <sheetData>
    <row r="2" spans="2:3" x14ac:dyDescent="0.15">
      <c r="B2" t="s">
        <v>6</v>
      </c>
      <c r="C2" t="s">
        <v>4</v>
      </c>
    </row>
    <row r="3" spans="2:3" x14ac:dyDescent="0.15">
      <c r="B3" s="1">
        <v>0</v>
      </c>
      <c r="C3">
        <f>ROUNDDOWN(VLOOKUP(B3,X21テーブル!B$4:E$50,3)*B3+VLOOKUP(B3,X21テーブル!B$4:E$50,4),0)</f>
        <v>361</v>
      </c>
    </row>
    <row r="4" spans="2:3" x14ac:dyDescent="0.15">
      <c r="B4" s="1">
        <f>+B3+100</f>
        <v>100</v>
      </c>
      <c r="C4">
        <f>ROUNDDOWN(VLOOKUP(B4,X21テーブル!B$4:E$50,3)*B4+VLOOKUP(B4,X21テーブル!B$4:E$50,4),0)</f>
        <v>363</v>
      </c>
    </row>
    <row r="5" spans="2:3" x14ac:dyDescent="0.15">
      <c r="B5" s="1">
        <f t="shared" ref="B5:B68" si="0">+B4+100</f>
        <v>200</v>
      </c>
      <c r="C5">
        <f>ROUNDDOWN(VLOOKUP(B5,X21テーブル!B$4:E$50,3)*B5+VLOOKUP(B5,X21テーブル!B$4:E$50,4),0)</f>
        <v>365</v>
      </c>
    </row>
    <row r="6" spans="2:3" x14ac:dyDescent="0.15">
      <c r="B6" s="1">
        <f t="shared" si="0"/>
        <v>300</v>
      </c>
      <c r="C6">
        <f>ROUNDDOWN(VLOOKUP(B6,X21テーブル!B$4:E$50,3)*B6+VLOOKUP(B6,X21テーブル!B$4:E$50,4),0)</f>
        <v>367</v>
      </c>
    </row>
    <row r="7" spans="2:3" x14ac:dyDescent="0.15">
      <c r="B7" s="1">
        <f t="shared" si="0"/>
        <v>400</v>
      </c>
      <c r="C7">
        <f>ROUNDDOWN(VLOOKUP(B7,X21テーブル!B$4:E$50,3)*B7+VLOOKUP(B7,X21テーブル!B$4:E$50,4),0)</f>
        <v>369</v>
      </c>
    </row>
    <row r="8" spans="2:3" x14ac:dyDescent="0.15">
      <c r="B8" s="1">
        <f t="shared" si="0"/>
        <v>500</v>
      </c>
      <c r="C8">
        <f>ROUNDDOWN(VLOOKUP(B8,X21テーブル!B$4:E$50,3)*B8+VLOOKUP(B8,X21テーブル!B$4:E$50,4),0)</f>
        <v>372</v>
      </c>
    </row>
    <row r="9" spans="2:3" x14ac:dyDescent="0.15">
      <c r="B9" s="1">
        <f t="shared" si="0"/>
        <v>600</v>
      </c>
      <c r="C9">
        <f>ROUNDDOWN(VLOOKUP(B9,X21テーブル!B$4:E$50,3)*B9+VLOOKUP(B9,X21テーブル!B$4:E$50,4),0)</f>
        <v>374</v>
      </c>
    </row>
    <row r="10" spans="2:3" x14ac:dyDescent="0.15">
      <c r="B10" s="1">
        <f t="shared" si="0"/>
        <v>700</v>
      </c>
      <c r="C10">
        <f>ROUNDDOWN(VLOOKUP(B10,X21テーブル!B$4:E$50,3)*B10+VLOOKUP(B10,X21テーブル!B$4:E$50,4),0)</f>
        <v>376</v>
      </c>
    </row>
    <row r="11" spans="2:3" x14ac:dyDescent="0.15">
      <c r="B11" s="1">
        <f t="shared" si="0"/>
        <v>800</v>
      </c>
      <c r="C11">
        <f>ROUNDDOWN(VLOOKUP(B11,X21テーブル!B$4:E$50,3)*B11+VLOOKUP(B11,X21テーブル!B$4:E$50,4),0)</f>
        <v>378</v>
      </c>
    </row>
    <row r="12" spans="2:3" x14ac:dyDescent="0.15">
      <c r="B12" s="1">
        <f t="shared" si="0"/>
        <v>900</v>
      </c>
      <c r="C12">
        <f>ROUNDDOWN(VLOOKUP(B12,X21テーブル!B$4:E$50,3)*B12+VLOOKUP(B12,X21テーブル!B$4:E$50,4),0)</f>
        <v>381</v>
      </c>
    </row>
    <row r="13" spans="2:3" x14ac:dyDescent="0.15">
      <c r="B13" s="1">
        <f t="shared" si="0"/>
        <v>1000</v>
      </c>
      <c r="C13">
        <f>ROUNDDOWN(VLOOKUP(B13,X21テーブル!B$4:E$50,3)*B13+VLOOKUP(B13,X21テーブル!B$4:E$50,4),0)</f>
        <v>383</v>
      </c>
    </row>
    <row r="14" spans="2:3" x14ac:dyDescent="0.15">
      <c r="B14" s="1">
        <f t="shared" si="0"/>
        <v>1100</v>
      </c>
      <c r="C14">
        <f>ROUNDDOWN(VLOOKUP(B14,X21テーブル!B$4:E$50,3)*B14+VLOOKUP(B14,X21テーブル!B$4:E$50,4),0)</f>
        <v>385</v>
      </c>
    </row>
    <row r="15" spans="2:3" x14ac:dyDescent="0.15">
      <c r="B15" s="1">
        <f t="shared" si="0"/>
        <v>1200</v>
      </c>
      <c r="C15">
        <f>ROUNDDOWN(VLOOKUP(B15,X21テーブル!B$4:E$50,3)*B15+VLOOKUP(B15,X21テーブル!B$4:E$50,4),0)</f>
        <v>387</v>
      </c>
    </row>
    <row r="16" spans="2:3" x14ac:dyDescent="0.15">
      <c r="B16" s="1">
        <f t="shared" si="0"/>
        <v>1300</v>
      </c>
      <c r="C16">
        <f>ROUNDDOWN(VLOOKUP(B16,X21テーブル!B$4:E$50,3)*B16+VLOOKUP(B16,X21テーブル!B$4:E$50,4),0)</f>
        <v>389</v>
      </c>
    </row>
    <row r="17" spans="2:3" x14ac:dyDescent="0.15">
      <c r="B17" s="1">
        <f t="shared" si="0"/>
        <v>1400</v>
      </c>
      <c r="C17">
        <f>ROUNDDOWN(VLOOKUP(B17,X21テーブル!B$4:E$50,3)*B17+VLOOKUP(B17,X21テーブル!B$4:E$50,4),0)</f>
        <v>392</v>
      </c>
    </row>
    <row r="18" spans="2:3" x14ac:dyDescent="0.15">
      <c r="B18" s="1">
        <f t="shared" si="0"/>
        <v>1500</v>
      </c>
      <c r="C18">
        <f>ROUNDDOWN(VLOOKUP(B18,X21テーブル!B$4:E$50,3)*B18+VLOOKUP(B18,X21テーブル!B$4:E$50,4),0)</f>
        <v>394</v>
      </c>
    </row>
    <row r="19" spans="2:3" x14ac:dyDescent="0.15">
      <c r="B19" s="1">
        <f t="shared" si="0"/>
        <v>1600</v>
      </c>
      <c r="C19">
        <f>ROUNDDOWN(VLOOKUP(B19,X21テーブル!B$4:E$50,3)*B19+VLOOKUP(B19,X21テーブル!B$4:E$50,4),0)</f>
        <v>396</v>
      </c>
    </row>
    <row r="20" spans="2:3" x14ac:dyDescent="0.15">
      <c r="B20" s="1">
        <f t="shared" si="0"/>
        <v>1700</v>
      </c>
      <c r="C20">
        <f>ROUNDDOWN(VLOOKUP(B20,X21テーブル!B$4:E$50,3)*B20+VLOOKUP(B20,X21テーブル!B$4:E$50,4),0)</f>
        <v>398</v>
      </c>
    </row>
    <row r="21" spans="2:3" x14ac:dyDescent="0.15">
      <c r="B21" s="1">
        <f t="shared" si="0"/>
        <v>1800</v>
      </c>
      <c r="C21">
        <f>ROUNDDOWN(VLOOKUP(B21,X21テーブル!B$4:E$50,3)*B21+VLOOKUP(B21,X21テーブル!B$4:E$50,4),0)</f>
        <v>401</v>
      </c>
    </row>
    <row r="22" spans="2:3" x14ac:dyDescent="0.15">
      <c r="B22" s="1">
        <f t="shared" si="0"/>
        <v>1900</v>
      </c>
      <c r="C22">
        <f>ROUNDDOWN(VLOOKUP(B22,X21テーブル!B$4:E$50,3)*B22+VLOOKUP(B22,X21テーブル!B$4:E$50,4),0)</f>
        <v>403</v>
      </c>
    </row>
    <row r="23" spans="2:3" x14ac:dyDescent="0.15">
      <c r="B23" s="1">
        <f t="shared" si="0"/>
        <v>2000</v>
      </c>
      <c r="C23">
        <f>ROUNDDOWN(VLOOKUP(B23,X21テーブル!B$4:E$50,3)*B23+VLOOKUP(B23,X21テーブル!B$4:E$50,4),0)</f>
        <v>405</v>
      </c>
    </row>
    <row r="24" spans="2:3" x14ac:dyDescent="0.15">
      <c r="B24" s="1">
        <f t="shared" si="0"/>
        <v>2100</v>
      </c>
      <c r="C24">
        <f>ROUNDDOWN(VLOOKUP(B24,X21テーブル!B$4:E$50,3)*B24+VLOOKUP(B24,X21テーブル!B$4:E$50,4),0)</f>
        <v>407</v>
      </c>
    </row>
    <row r="25" spans="2:3" x14ac:dyDescent="0.15">
      <c r="B25" s="1">
        <f t="shared" si="0"/>
        <v>2200</v>
      </c>
      <c r="C25">
        <f>ROUNDDOWN(VLOOKUP(B25,X21テーブル!B$4:E$50,3)*B25+VLOOKUP(B25,X21テーブル!B$4:E$50,4),0)</f>
        <v>410</v>
      </c>
    </row>
    <row r="26" spans="2:3" x14ac:dyDescent="0.15">
      <c r="B26" s="1">
        <f t="shared" si="0"/>
        <v>2300</v>
      </c>
      <c r="C26">
        <f>ROUNDDOWN(VLOOKUP(B26,X21テーブル!B$4:E$50,3)*B26+VLOOKUP(B26,X21テーブル!B$4:E$50,4),0)</f>
        <v>412</v>
      </c>
    </row>
    <row r="27" spans="2:3" x14ac:dyDescent="0.15">
      <c r="B27" s="1">
        <f t="shared" si="0"/>
        <v>2400</v>
      </c>
      <c r="C27">
        <f>ROUNDDOWN(VLOOKUP(B27,X21テーブル!B$4:E$50,3)*B27+VLOOKUP(B27,X21テーブル!B$4:E$50,4),0)</f>
        <v>414</v>
      </c>
    </row>
    <row r="28" spans="2:3" x14ac:dyDescent="0.15">
      <c r="B28" s="1">
        <f t="shared" si="0"/>
        <v>2500</v>
      </c>
      <c r="C28">
        <f>ROUNDDOWN(VLOOKUP(B28,X21テーブル!B$4:E$50,3)*B28+VLOOKUP(B28,X21テーブル!B$4:E$50,4),0)</f>
        <v>416</v>
      </c>
    </row>
    <row r="29" spans="2:3" x14ac:dyDescent="0.15">
      <c r="B29" s="1">
        <f t="shared" si="0"/>
        <v>2600</v>
      </c>
      <c r="C29">
        <f>ROUNDDOWN(VLOOKUP(B29,X21テーブル!B$4:E$50,3)*B29+VLOOKUP(B29,X21テーブル!B$4:E$50,4),0)</f>
        <v>418</v>
      </c>
    </row>
    <row r="30" spans="2:3" x14ac:dyDescent="0.15">
      <c r="B30" s="1">
        <f t="shared" si="0"/>
        <v>2700</v>
      </c>
      <c r="C30">
        <f>ROUNDDOWN(VLOOKUP(B30,X21テーブル!B$4:E$50,3)*B30+VLOOKUP(B30,X21テーブル!B$4:E$50,4),0)</f>
        <v>421</v>
      </c>
    </row>
    <row r="31" spans="2:3" x14ac:dyDescent="0.15">
      <c r="B31" s="1">
        <f t="shared" si="0"/>
        <v>2800</v>
      </c>
      <c r="C31">
        <f>ROUNDDOWN(VLOOKUP(B31,X21テーブル!B$4:E$50,3)*B31+VLOOKUP(B31,X21テーブル!B$4:E$50,4),0)</f>
        <v>423</v>
      </c>
    </row>
    <row r="32" spans="2:3" x14ac:dyDescent="0.15">
      <c r="B32" s="1">
        <f t="shared" si="0"/>
        <v>2900</v>
      </c>
      <c r="C32">
        <f>ROUNDDOWN(VLOOKUP(B32,X21テーブル!B$4:E$50,3)*B32+VLOOKUP(B32,X21テーブル!B$4:E$50,4),0)</f>
        <v>425</v>
      </c>
    </row>
    <row r="33" spans="2:3" x14ac:dyDescent="0.15">
      <c r="B33" s="1">
        <f t="shared" si="0"/>
        <v>3000</v>
      </c>
      <c r="C33">
        <f>ROUNDDOWN(VLOOKUP(B33,X21テーブル!B$4:E$50,3)*B33+VLOOKUP(B33,X21テーブル!B$4:E$50,4),0)</f>
        <v>427</v>
      </c>
    </row>
    <row r="34" spans="2:3" x14ac:dyDescent="0.15">
      <c r="B34" s="1">
        <f t="shared" si="0"/>
        <v>3100</v>
      </c>
      <c r="C34">
        <f>ROUNDDOWN(VLOOKUP(B34,X21テーブル!B$4:E$50,3)*B34+VLOOKUP(B34,X21テーブル!B$4:E$50,4),0)</f>
        <v>430</v>
      </c>
    </row>
    <row r="35" spans="2:3" x14ac:dyDescent="0.15">
      <c r="B35" s="1">
        <f t="shared" si="0"/>
        <v>3200</v>
      </c>
      <c r="C35">
        <f>ROUNDDOWN(VLOOKUP(B35,X21テーブル!B$4:E$50,3)*B35+VLOOKUP(B35,X21テーブル!B$4:E$50,4),0)</f>
        <v>432</v>
      </c>
    </row>
    <row r="36" spans="2:3" x14ac:dyDescent="0.15">
      <c r="B36" s="1">
        <f t="shared" si="0"/>
        <v>3300</v>
      </c>
      <c r="C36">
        <f>ROUNDDOWN(VLOOKUP(B36,X21テーブル!B$4:E$50,3)*B36+VLOOKUP(B36,X21テーブル!B$4:E$50,4),0)</f>
        <v>434</v>
      </c>
    </row>
    <row r="37" spans="2:3" x14ac:dyDescent="0.15">
      <c r="B37" s="1">
        <f t="shared" si="0"/>
        <v>3400</v>
      </c>
      <c r="C37">
        <f>ROUNDDOWN(VLOOKUP(B37,X21テーブル!B$4:E$50,3)*B37+VLOOKUP(B37,X21テーブル!B$4:E$50,4),0)</f>
        <v>436</v>
      </c>
    </row>
    <row r="38" spans="2:3" x14ac:dyDescent="0.15">
      <c r="B38" s="1">
        <f t="shared" si="0"/>
        <v>3500</v>
      </c>
      <c r="C38">
        <f>ROUNDDOWN(VLOOKUP(B38,X21テーブル!B$4:E$50,3)*B38+VLOOKUP(B38,X21テーブル!B$4:E$50,4),0)</f>
        <v>439</v>
      </c>
    </row>
    <row r="39" spans="2:3" x14ac:dyDescent="0.15">
      <c r="B39" s="1">
        <f t="shared" si="0"/>
        <v>3600</v>
      </c>
      <c r="C39">
        <f>ROUNDDOWN(VLOOKUP(B39,X21テーブル!B$4:E$50,3)*B39+VLOOKUP(B39,X21テーブル!B$4:E$50,4),0)</f>
        <v>441</v>
      </c>
    </row>
    <row r="40" spans="2:3" x14ac:dyDescent="0.15">
      <c r="B40" s="1">
        <f t="shared" si="0"/>
        <v>3700</v>
      </c>
      <c r="C40">
        <f>ROUNDDOWN(VLOOKUP(B40,X21テーブル!B$4:E$50,3)*B40+VLOOKUP(B40,X21テーブル!B$4:E$50,4),0)</f>
        <v>443</v>
      </c>
    </row>
    <row r="41" spans="2:3" x14ac:dyDescent="0.15">
      <c r="B41" s="1">
        <f t="shared" si="0"/>
        <v>3800</v>
      </c>
      <c r="C41">
        <f>ROUNDDOWN(VLOOKUP(B41,X21テーブル!B$4:E$50,3)*B41+VLOOKUP(B41,X21テーブル!B$4:E$50,4),0)</f>
        <v>445</v>
      </c>
    </row>
    <row r="42" spans="2:3" x14ac:dyDescent="0.15">
      <c r="B42" s="1">
        <f t="shared" si="0"/>
        <v>3900</v>
      </c>
      <c r="C42">
        <f>ROUNDDOWN(VLOOKUP(B42,X21テーブル!B$4:E$50,3)*B42+VLOOKUP(B42,X21テーブル!B$4:E$50,4),0)</f>
        <v>447</v>
      </c>
    </row>
    <row r="43" spans="2:3" x14ac:dyDescent="0.15">
      <c r="B43" s="1">
        <f t="shared" si="0"/>
        <v>4000</v>
      </c>
      <c r="C43">
        <f>ROUNDDOWN(VLOOKUP(B43,X21テーブル!B$4:E$50,3)*B43+VLOOKUP(B43,X21テーブル!B$4:E$50,4),0)</f>
        <v>450</v>
      </c>
    </row>
    <row r="44" spans="2:3" x14ac:dyDescent="0.15">
      <c r="B44" s="1">
        <f t="shared" si="0"/>
        <v>4100</v>
      </c>
      <c r="C44">
        <f>ROUNDDOWN(VLOOKUP(B44,X21テーブル!B$4:E$50,3)*B44+VLOOKUP(B44,X21テーブル!B$4:E$50,4),0)</f>
        <v>452</v>
      </c>
    </row>
    <row r="45" spans="2:3" x14ac:dyDescent="0.15">
      <c r="B45" s="1">
        <f t="shared" si="0"/>
        <v>4200</v>
      </c>
      <c r="C45">
        <f>ROUNDDOWN(VLOOKUP(B45,X21テーブル!B$4:E$50,3)*B45+VLOOKUP(B45,X21テーブル!B$4:E$50,4),0)</f>
        <v>454</v>
      </c>
    </row>
    <row r="46" spans="2:3" x14ac:dyDescent="0.15">
      <c r="B46" s="1">
        <f t="shared" si="0"/>
        <v>4300</v>
      </c>
      <c r="C46">
        <f>ROUNDDOWN(VLOOKUP(B46,X21テーブル!B$4:E$50,3)*B46+VLOOKUP(B46,X21テーブル!B$4:E$50,4),0)</f>
        <v>456</v>
      </c>
    </row>
    <row r="47" spans="2:3" x14ac:dyDescent="0.15">
      <c r="B47" s="1">
        <f t="shared" si="0"/>
        <v>4400</v>
      </c>
      <c r="C47">
        <f>ROUNDDOWN(VLOOKUP(B47,X21テーブル!B$4:E$50,3)*B47+VLOOKUP(B47,X21テーブル!B$4:E$50,4),0)</f>
        <v>459</v>
      </c>
    </row>
    <row r="48" spans="2:3" x14ac:dyDescent="0.15">
      <c r="B48" s="1">
        <f t="shared" si="0"/>
        <v>4500</v>
      </c>
      <c r="C48">
        <f>ROUNDDOWN(VLOOKUP(B48,X21テーブル!B$4:E$50,3)*B48+VLOOKUP(B48,X21テーブル!B$4:E$50,4),0)</f>
        <v>461</v>
      </c>
    </row>
    <row r="49" spans="2:3" x14ac:dyDescent="0.15">
      <c r="B49" s="1">
        <f t="shared" si="0"/>
        <v>4600</v>
      </c>
      <c r="C49">
        <f>ROUNDDOWN(VLOOKUP(B49,X21テーブル!B$4:E$50,3)*B49+VLOOKUP(B49,X21テーブル!B$4:E$50,4),0)</f>
        <v>463</v>
      </c>
    </row>
    <row r="50" spans="2:3" x14ac:dyDescent="0.15">
      <c r="B50" s="1">
        <f t="shared" si="0"/>
        <v>4700</v>
      </c>
      <c r="C50">
        <f>ROUNDDOWN(VLOOKUP(B50,X21テーブル!B$4:E$50,3)*B50+VLOOKUP(B50,X21テーブル!B$4:E$50,4),0)</f>
        <v>465</v>
      </c>
    </row>
    <row r="51" spans="2:3" x14ac:dyDescent="0.15">
      <c r="B51" s="1">
        <f t="shared" si="0"/>
        <v>4800</v>
      </c>
      <c r="C51">
        <f>ROUNDDOWN(VLOOKUP(B51,X21テーブル!B$4:E$50,3)*B51+VLOOKUP(B51,X21テーブル!B$4:E$50,4),0)</f>
        <v>468</v>
      </c>
    </row>
    <row r="52" spans="2:3" x14ac:dyDescent="0.15">
      <c r="B52" s="1">
        <f t="shared" si="0"/>
        <v>4900</v>
      </c>
      <c r="C52">
        <f>ROUNDDOWN(VLOOKUP(B52,X21テーブル!B$4:E$50,3)*B52+VLOOKUP(B52,X21テーブル!B$4:E$50,4),0)</f>
        <v>470</v>
      </c>
    </row>
    <row r="53" spans="2:3" x14ac:dyDescent="0.15">
      <c r="B53" s="1">
        <f t="shared" si="0"/>
        <v>5000</v>
      </c>
      <c r="C53">
        <f>ROUNDDOWN(VLOOKUP(B53,X21テーブル!B$4:E$50,3)*B53+VLOOKUP(B53,X21テーブル!B$4:E$50,4),0)</f>
        <v>472</v>
      </c>
    </row>
    <row r="54" spans="2:3" x14ac:dyDescent="0.15">
      <c r="B54" s="1">
        <f t="shared" si="0"/>
        <v>5100</v>
      </c>
      <c r="C54">
        <f>ROUNDDOWN(VLOOKUP(B54,X21テーブル!B$4:E$50,3)*B54+VLOOKUP(B54,X21テーブル!B$4:E$50,4),0)</f>
        <v>474</v>
      </c>
    </row>
    <row r="55" spans="2:3" x14ac:dyDescent="0.15">
      <c r="B55" s="1">
        <f t="shared" si="0"/>
        <v>5200</v>
      </c>
      <c r="C55">
        <f>ROUNDDOWN(VLOOKUP(B55,X21テーブル!B$4:E$50,3)*B55+VLOOKUP(B55,X21テーブル!B$4:E$50,4),0)</f>
        <v>476</v>
      </c>
    </row>
    <row r="56" spans="2:3" x14ac:dyDescent="0.15">
      <c r="B56" s="1">
        <f t="shared" si="0"/>
        <v>5300</v>
      </c>
      <c r="C56">
        <f>ROUNDDOWN(VLOOKUP(B56,X21テーブル!B$4:E$50,3)*B56+VLOOKUP(B56,X21テーブル!B$4:E$50,4),0)</f>
        <v>479</v>
      </c>
    </row>
    <row r="57" spans="2:3" x14ac:dyDescent="0.15">
      <c r="B57" s="1">
        <f t="shared" si="0"/>
        <v>5400</v>
      </c>
      <c r="C57">
        <f>ROUNDDOWN(VLOOKUP(B57,X21テーブル!B$4:E$50,3)*B57+VLOOKUP(B57,X21テーブル!B$4:E$50,4),0)</f>
        <v>481</v>
      </c>
    </row>
    <row r="58" spans="2:3" x14ac:dyDescent="0.15">
      <c r="B58" s="1">
        <f t="shared" si="0"/>
        <v>5500</v>
      </c>
      <c r="C58">
        <f>ROUNDDOWN(VLOOKUP(B58,X21テーブル!B$4:E$50,3)*B58+VLOOKUP(B58,X21テーブル!B$4:E$50,4),0)</f>
        <v>483</v>
      </c>
    </row>
    <row r="59" spans="2:3" x14ac:dyDescent="0.15">
      <c r="B59" s="1">
        <f t="shared" si="0"/>
        <v>5600</v>
      </c>
      <c r="C59">
        <f>ROUNDDOWN(VLOOKUP(B59,X21テーブル!B$4:E$50,3)*B59+VLOOKUP(B59,X21テーブル!B$4:E$50,4),0)</f>
        <v>485</v>
      </c>
    </row>
    <row r="60" spans="2:3" x14ac:dyDescent="0.15">
      <c r="B60" s="1">
        <f t="shared" si="0"/>
        <v>5700</v>
      </c>
      <c r="C60">
        <f>ROUNDDOWN(VLOOKUP(B60,X21テーブル!B$4:E$50,3)*B60+VLOOKUP(B60,X21テーブル!B$4:E$50,4),0)</f>
        <v>488</v>
      </c>
    </row>
    <row r="61" spans="2:3" x14ac:dyDescent="0.15">
      <c r="B61" s="1">
        <f t="shared" si="0"/>
        <v>5800</v>
      </c>
      <c r="C61">
        <f>ROUNDDOWN(VLOOKUP(B61,X21テーブル!B$4:E$50,3)*B61+VLOOKUP(B61,X21テーブル!B$4:E$50,4),0)</f>
        <v>490</v>
      </c>
    </row>
    <row r="62" spans="2:3" x14ac:dyDescent="0.15">
      <c r="B62" s="1">
        <f t="shared" si="0"/>
        <v>5900</v>
      </c>
      <c r="C62">
        <f>ROUNDDOWN(VLOOKUP(B62,X21テーブル!B$4:E$50,3)*B62+VLOOKUP(B62,X21テーブル!B$4:E$50,4),0)</f>
        <v>492</v>
      </c>
    </row>
    <row r="63" spans="2:3" x14ac:dyDescent="0.15">
      <c r="B63" s="1">
        <f t="shared" si="0"/>
        <v>6000</v>
      </c>
      <c r="C63">
        <f>ROUNDDOWN(VLOOKUP(B63,X21テーブル!B$4:E$50,3)*B63+VLOOKUP(B63,X21テーブル!B$4:E$50,4),0)</f>
        <v>494</v>
      </c>
    </row>
    <row r="64" spans="2:3" x14ac:dyDescent="0.15">
      <c r="B64" s="1">
        <f t="shared" si="0"/>
        <v>6100</v>
      </c>
      <c r="C64">
        <f>ROUNDDOWN(VLOOKUP(B64,X21テーブル!B$4:E$50,3)*B64+VLOOKUP(B64,X21テーブル!B$4:E$50,4),0)</f>
        <v>497</v>
      </c>
    </row>
    <row r="65" spans="2:3" x14ac:dyDescent="0.15">
      <c r="B65" s="1">
        <f t="shared" si="0"/>
        <v>6200</v>
      </c>
      <c r="C65">
        <f>ROUNDDOWN(VLOOKUP(B65,X21テーブル!B$4:E$50,3)*B65+VLOOKUP(B65,X21テーブル!B$4:E$50,4),0)</f>
        <v>499</v>
      </c>
    </row>
    <row r="66" spans="2:3" x14ac:dyDescent="0.15">
      <c r="B66" s="1">
        <f t="shared" si="0"/>
        <v>6300</v>
      </c>
      <c r="C66">
        <f>ROUNDDOWN(VLOOKUP(B66,X21テーブル!B$4:E$50,3)*B66+VLOOKUP(B66,X21テーブル!B$4:E$50,4),0)</f>
        <v>501</v>
      </c>
    </row>
    <row r="67" spans="2:3" x14ac:dyDescent="0.15">
      <c r="B67" s="1">
        <f t="shared" si="0"/>
        <v>6400</v>
      </c>
      <c r="C67">
        <f>ROUNDDOWN(VLOOKUP(B67,X21テーブル!B$4:E$50,3)*B67+VLOOKUP(B67,X21テーブル!B$4:E$50,4),0)</f>
        <v>503</v>
      </c>
    </row>
    <row r="68" spans="2:3" x14ac:dyDescent="0.15">
      <c r="B68" s="1">
        <f t="shared" si="0"/>
        <v>6500</v>
      </c>
      <c r="C68">
        <f>ROUNDDOWN(VLOOKUP(B68,X21テーブル!B$4:E$50,3)*B68+VLOOKUP(B68,X21テーブル!B$4:E$50,4),0)</f>
        <v>505</v>
      </c>
    </row>
    <row r="69" spans="2:3" x14ac:dyDescent="0.15">
      <c r="B69" s="1">
        <f t="shared" ref="B69:B132" si="1">+B68+100</f>
        <v>6600</v>
      </c>
      <c r="C69">
        <f>ROUNDDOWN(VLOOKUP(B69,X21テーブル!B$4:E$50,3)*B69+VLOOKUP(B69,X21テーブル!B$4:E$50,4),0)</f>
        <v>508</v>
      </c>
    </row>
    <row r="70" spans="2:3" x14ac:dyDescent="0.15">
      <c r="B70" s="1">
        <f t="shared" si="1"/>
        <v>6700</v>
      </c>
      <c r="C70">
        <f>ROUNDDOWN(VLOOKUP(B70,X21テーブル!B$4:E$50,3)*B70+VLOOKUP(B70,X21テーブル!B$4:E$50,4),0)</f>
        <v>510</v>
      </c>
    </row>
    <row r="71" spans="2:3" x14ac:dyDescent="0.15">
      <c r="B71" s="1">
        <f t="shared" si="1"/>
        <v>6800</v>
      </c>
      <c r="C71">
        <f>ROUNDDOWN(VLOOKUP(B71,X21テーブル!B$4:E$50,3)*B71+VLOOKUP(B71,X21テーブル!B$4:E$50,4),0)</f>
        <v>512</v>
      </c>
    </row>
    <row r="72" spans="2:3" x14ac:dyDescent="0.15">
      <c r="B72" s="1">
        <f t="shared" si="1"/>
        <v>6900</v>
      </c>
      <c r="C72">
        <f>ROUNDDOWN(VLOOKUP(B72,X21テーブル!B$4:E$50,3)*B72+VLOOKUP(B72,X21テーブル!B$4:E$50,4),0)</f>
        <v>514</v>
      </c>
    </row>
    <row r="73" spans="2:3" x14ac:dyDescent="0.15">
      <c r="B73" s="1">
        <f t="shared" si="1"/>
        <v>7000</v>
      </c>
      <c r="C73">
        <f>ROUNDDOWN(VLOOKUP(B73,X21テーブル!B$4:E$50,3)*B73+VLOOKUP(B73,X21テーブル!B$4:E$50,4),0)</f>
        <v>517</v>
      </c>
    </row>
    <row r="74" spans="2:3" x14ac:dyDescent="0.15">
      <c r="B74" s="1">
        <f t="shared" si="1"/>
        <v>7100</v>
      </c>
      <c r="C74">
        <f>ROUNDDOWN(VLOOKUP(B74,X21テーブル!B$4:E$50,3)*B74+VLOOKUP(B74,X21テーブル!B$4:E$50,4),0)</f>
        <v>519</v>
      </c>
    </row>
    <row r="75" spans="2:3" x14ac:dyDescent="0.15">
      <c r="B75" s="1">
        <f t="shared" si="1"/>
        <v>7200</v>
      </c>
      <c r="C75">
        <f>ROUNDDOWN(VLOOKUP(B75,X21テーブル!B$4:E$50,3)*B75+VLOOKUP(B75,X21テーブル!B$4:E$50,4),0)</f>
        <v>521</v>
      </c>
    </row>
    <row r="76" spans="2:3" x14ac:dyDescent="0.15">
      <c r="B76" s="1">
        <f t="shared" si="1"/>
        <v>7300</v>
      </c>
      <c r="C76">
        <f>ROUNDDOWN(VLOOKUP(B76,X21テーブル!B$4:E$50,3)*B76+VLOOKUP(B76,X21テーブル!B$4:E$50,4),0)</f>
        <v>523</v>
      </c>
    </row>
    <row r="77" spans="2:3" x14ac:dyDescent="0.15">
      <c r="B77" s="1">
        <f t="shared" si="1"/>
        <v>7400</v>
      </c>
      <c r="C77">
        <f>ROUNDDOWN(VLOOKUP(B77,X21テーブル!B$4:E$50,3)*B77+VLOOKUP(B77,X21テーブル!B$4:E$50,4),0)</f>
        <v>526</v>
      </c>
    </row>
    <row r="78" spans="2:3" x14ac:dyDescent="0.15">
      <c r="B78" s="1">
        <f t="shared" si="1"/>
        <v>7500</v>
      </c>
      <c r="C78">
        <f>ROUNDDOWN(VLOOKUP(B78,X21テーブル!B$4:E$50,3)*B78+VLOOKUP(B78,X21テーブル!B$4:E$50,4),0)</f>
        <v>528</v>
      </c>
    </row>
    <row r="79" spans="2:3" x14ac:dyDescent="0.15">
      <c r="B79" s="1">
        <f t="shared" si="1"/>
        <v>7600</v>
      </c>
      <c r="C79">
        <f>ROUNDDOWN(VLOOKUP(B79,X21テーブル!B$4:E$50,3)*B79+VLOOKUP(B79,X21テーブル!B$4:E$50,4),0)</f>
        <v>530</v>
      </c>
    </row>
    <row r="80" spans="2:3" x14ac:dyDescent="0.15">
      <c r="B80" s="1">
        <f t="shared" si="1"/>
        <v>7700</v>
      </c>
      <c r="C80">
        <f>ROUNDDOWN(VLOOKUP(B80,X21テーブル!B$4:E$50,3)*B80+VLOOKUP(B80,X21テーブル!B$4:E$50,4),0)</f>
        <v>532</v>
      </c>
    </row>
    <row r="81" spans="2:3" x14ac:dyDescent="0.15">
      <c r="B81" s="1">
        <f t="shared" si="1"/>
        <v>7800</v>
      </c>
      <c r="C81">
        <f>ROUNDDOWN(VLOOKUP(B81,X21テーブル!B$4:E$50,3)*B81+VLOOKUP(B81,X21テーブル!B$4:E$50,4),0)</f>
        <v>534</v>
      </c>
    </row>
    <row r="82" spans="2:3" x14ac:dyDescent="0.15">
      <c r="B82" s="1">
        <f t="shared" si="1"/>
        <v>7900</v>
      </c>
      <c r="C82">
        <f>ROUNDDOWN(VLOOKUP(B82,X21テーブル!B$4:E$50,3)*B82+VLOOKUP(B82,X21テーブル!B$4:E$50,4),0)</f>
        <v>537</v>
      </c>
    </row>
    <row r="83" spans="2:3" x14ac:dyDescent="0.15">
      <c r="B83" s="1">
        <f t="shared" si="1"/>
        <v>8000</v>
      </c>
      <c r="C83">
        <f>ROUNDDOWN(VLOOKUP(B83,X21テーブル!B$4:E$50,3)*B83+VLOOKUP(B83,X21テーブル!B$4:E$50,4),0)</f>
        <v>539</v>
      </c>
    </row>
    <row r="84" spans="2:3" x14ac:dyDescent="0.15">
      <c r="B84" s="1">
        <f t="shared" si="1"/>
        <v>8100</v>
      </c>
      <c r="C84">
        <f>ROUNDDOWN(VLOOKUP(B84,X21テーブル!B$4:E$50,3)*B84+VLOOKUP(B84,X21テーブル!B$4:E$50,4),0)</f>
        <v>541</v>
      </c>
    </row>
    <row r="85" spans="2:3" x14ac:dyDescent="0.15">
      <c r="B85" s="1">
        <f t="shared" si="1"/>
        <v>8200</v>
      </c>
      <c r="C85">
        <f>ROUNDDOWN(VLOOKUP(B85,X21テーブル!B$4:E$50,3)*B85+VLOOKUP(B85,X21テーブル!B$4:E$50,4),0)</f>
        <v>543</v>
      </c>
    </row>
    <row r="86" spans="2:3" x14ac:dyDescent="0.15">
      <c r="B86" s="1">
        <f t="shared" si="1"/>
        <v>8300</v>
      </c>
      <c r="C86">
        <f>ROUNDDOWN(VLOOKUP(B86,X21テーブル!B$4:E$50,3)*B86+VLOOKUP(B86,X21テーブル!B$4:E$50,4),0)</f>
        <v>546</v>
      </c>
    </row>
    <row r="87" spans="2:3" x14ac:dyDescent="0.15">
      <c r="B87" s="1">
        <f t="shared" si="1"/>
        <v>8400</v>
      </c>
      <c r="C87">
        <f>ROUNDDOWN(VLOOKUP(B87,X21テーブル!B$4:E$50,3)*B87+VLOOKUP(B87,X21テーブル!B$4:E$50,4),0)</f>
        <v>548</v>
      </c>
    </row>
    <row r="88" spans="2:3" x14ac:dyDescent="0.15">
      <c r="B88" s="1">
        <f t="shared" si="1"/>
        <v>8500</v>
      </c>
      <c r="C88">
        <f>ROUNDDOWN(VLOOKUP(B88,X21テーブル!B$4:E$50,3)*B88+VLOOKUP(B88,X21テーブル!B$4:E$50,4),0)</f>
        <v>550</v>
      </c>
    </row>
    <row r="89" spans="2:3" x14ac:dyDescent="0.15">
      <c r="B89" s="1">
        <f t="shared" si="1"/>
        <v>8600</v>
      </c>
      <c r="C89">
        <f>ROUNDDOWN(VLOOKUP(B89,X21テーブル!B$4:E$50,3)*B89+VLOOKUP(B89,X21テーブル!B$4:E$50,4),0)</f>
        <v>552</v>
      </c>
    </row>
    <row r="90" spans="2:3" x14ac:dyDescent="0.15">
      <c r="B90" s="1">
        <f t="shared" si="1"/>
        <v>8700</v>
      </c>
      <c r="C90">
        <f>ROUNDDOWN(VLOOKUP(B90,X21テーブル!B$4:E$50,3)*B90+VLOOKUP(B90,X21テーブル!B$4:E$50,4),0)</f>
        <v>555</v>
      </c>
    </row>
    <row r="91" spans="2:3" x14ac:dyDescent="0.15">
      <c r="B91" s="1">
        <f t="shared" si="1"/>
        <v>8800</v>
      </c>
      <c r="C91">
        <f>ROUNDDOWN(VLOOKUP(B91,X21テーブル!B$4:E$50,3)*B91+VLOOKUP(B91,X21テーブル!B$4:E$50,4),0)</f>
        <v>557</v>
      </c>
    </row>
    <row r="92" spans="2:3" x14ac:dyDescent="0.15">
      <c r="B92" s="1">
        <f t="shared" si="1"/>
        <v>8900</v>
      </c>
      <c r="C92">
        <f>ROUNDDOWN(VLOOKUP(B92,X21テーブル!B$4:E$50,3)*B92+VLOOKUP(B92,X21テーブル!B$4:E$50,4),0)</f>
        <v>559</v>
      </c>
    </row>
    <row r="93" spans="2:3" x14ac:dyDescent="0.15">
      <c r="B93" s="1">
        <f t="shared" si="1"/>
        <v>9000</v>
      </c>
      <c r="C93">
        <f>ROUNDDOWN(VLOOKUP(B93,X21テーブル!B$4:E$50,3)*B93+VLOOKUP(B93,X21テーブル!B$4:E$50,4),0)</f>
        <v>561</v>
      </c>
    </row>
    <row r="94" spans="2:3" x14ac:dyDescent="0.15">
      <c r="B94" s="1">
        <f t="shared" si="1"/>
        <v>9100</v>
      </c>
      <c r="C94">
        <f>ROUNDDOWN(VLOOKUP(B94,X21テーブル!B$4:E$50,3)*B94+VLOOKUP(B94,X21テーブル!B$4:E$50,4),0)</f>
        <v>563</v>
      </c>
    </row>
    <row r="95" spans="2:3" x14ac:dyDescent="0.15">
      <c r="B95" s="1">
        <f t="shared" si="1"/>
        <v>9200</v>
      </c>
      <c r="C95">
        <f>ROUNDDOWN(VLOOKUP(B95,X21テーブル!B$4:E$50,3)*B95+VLOOKUP(B95,X21テーブル!B$4:E$50,4),0)</f>
        <v>566</v>
      </c>
    </row>
    <row r="96" spans="2:3" x14ac:dyDescent="0.15">
      <c r="B96" s="1">
        <f t="shared" si="1"/>
        <v>9300</v>
      </c>
      <c r="C96">
        <f>ROUNDDOWN(VLOOKUP(B96,X21テーブル!B$4:E$50,3)*B96+VLOOKUP(B96,X21テーブル!B$4:E$50,4),0)</f>
        <v>568</v>
      </c>
    </row>
    <row r="97" spans="2:3" x14ac:dyDescent="0.15">
      <c r="B97" s="1">
        <f t="shared" si="1"/>
        <v>9400</v>
      </c>
      <c r="C97">
        <f>ROUNDDOWN(VLOOKUP(B97,X21テーブル!B$4:E$50,3)*B97+VLOOKUP(B97,X21テーブル!B$4:E$50,4),0)</f>
        <v>570</v>
      </c>
    </row>
    <row r="98" spans="2:3" x14ac:dyDescent="0.15">
      <c r="B98" s="1">
        <f t="shared" si="1"/>
        <v>9500</v>
      </c>
      <c r="C98">
        <f>ROUNDDOWN(VLOOKUP(B98,X21テーブル!B$4:E$50,3)*B98+VLOOKUP(B98,X21テーブル!B$4:E$50,4),0)</f>
        <v>572</v>
      </c>
    </row>
    <row r="99" spans="2:3" x14ac:dyDescent="0.15">
      <c r="B99" s="1">
        <f t="shared" si="1"/>
        <v>9600</v>
      </c>
      <c r="C99">
        <f>ROUNDDOWN(VLOOKUP(B99,X21テーブル!B$4:E$50,3)*B99+VLOOKUP(B99,X21テーブル!B$4:E$50,4),0)</f>
        <v>575</v>
      </c>
    </row>
    <row r="100" spans="2:3" x14ac:dyDescent="0.15">
      <c r="B100" s="1">
        <f t="shared" si="1"/>
        <v>9700</v>
      </c>
      <c r="C100">
        <f>ROUNDDOWN(VLOOKUP(B100,X21テーブル!B$4:E$50,3)*B100+VLOOKUP(B100,X21テーブル!B$4:E$50,4),0)</f>
        <v>577</v>
      </c>
    </row>
    <row r="101" spans="2:3" x14ac:dyDescent="0.15">
      <c r="B101" s="1">
        <f t="shared" si="1"/>
        <v>9800</v>
      </c>
      <c r="C101">
        <f>ROUNDDOWN(VLOOKUP(B101,X21テーブル!B$4:E$50,3)*B101+VLOOKUP(B101,X21テーブル!B$4:E$50,4),0)</f>
        <v>579</v>
      </c>
    </row>
    <row r="102" spans="2:3" x14ac:dyDescent="0.15">
      <c r="B102" s="1">
        <f t="shared" si="1"/>
        <v>9900</v>
      </c>
      <c r="C102">
        <f>ROUNDDOWN(VLOOKUP(B102,X21テーブル!B$4:E$50,3)*B102+VLOOKUP(B102,X21テーブル!B$4:E$50,4),0)</f>
        <v>581</v>
      </c>
    </row>
    <row r="103" spans="2:3" x14ac:dyDescent="0.15">
      <c r="B103" s="1">
        <f t="shared" si="1"/>
        <v>10000</v>
      </c>
      <c r="C103">
        <f>ROUNDDOWN(VLOOKUP(B103,X21テーブル!B$4:E$50,3)*B103+VLOOKUP(B103,X21テーブル!B$4:E$50,4),0)</f>
        <v>584</v>
      </c>
    </row>
    <row r="104" spans="2:3" x14ac:dyDescent="0.15">
      <c r="B104" s="1">
        <f t="shared" si="1"/>
        <v>10100</v>
      </c>
      <c r="C104">
        <f>ROUNDDOWN(VLOOKUP(B104,X21テーブル!B$4:E$50,3)*B104+VLOOKUP(B104,X21テーブル!B$4:E$50,4),0)</f>
        <v>584</v>
      </c>
    </row>
    <row r="105" spans="2:3" x14ac:dyDescent="0.15">
      <c r="B105" s="1">
        <f t="shared" si="1"/>
        <v>10200</v>
      </c>
      <c r="C105">
        <f>ROUNDDOWN(VLOOKUP(B105,X21テーブル!B$4:E$50,3)*B105+VLOOKUP(B105,X21テーブル!B$4:E$50,4),0)</f>
        <v>584</v>
      </c>
    </row>
    <row r="106" spans="2:3" x14ac:dyDescent="0.15">
      <c r="B106" s="1">
        <f t="shared" si="1"/>
        <v>10300</v>
      </c>
      <c r="C106">
        <f>ROUNDDOWN(VLOOKUP(B106,X21テーブル!B$4:E$50,3)*B106+VLOOKUP(B106,X21テーブル!B$4:E$50,4),0)</f>
        <v>585</v>
      </c>
    </row>
    <row r="107" spans="2:3" x14ac:dyDescent="0.15">
      <c r="B107" s="1">
        <f t="shared" si="1"/>
        <v>10400</v>
      </c>
      <c r="C107">
        <f>ROUNDDOWN(VLOOKUP(B107,X21テーブル!B$4:E$50,3)*B107+VLOOKUP(B107,X21テーブル!B$4:E$50,4),0)</f>
        <v>585</v>
      </c>
    </row>
    <row r="108" spans="2:3" x14ac:dyDescent="0.15">
      <c r="B108" s="1">
        <f t="shared" si="1"/>
        <v>10500</v>
      </c>
      <c r="C108">
        <f>ROUNDDOWN(VLOOKUP(B108,X21テーブル!B$4:E$50,3)*B108+VLOOKUP(B108,X21テーブル!B$4:E$50,4),0)</f>
        <v>586</v>
      </c>
    </row>
    <row r="109" spans="2:3" x14ac:dyDescent="0.15">
      <c r="B109" s="1">
        <f t="shared" si="1"/>
        <v>10600</v>
      </c>
      <c r="C109">
        <f>ROUNDDOWN(VLOOKUP(B109,X21テーブル!B$4:E$50,3)*B109+VLOOKUP(B109,X21テーブル!B$4:E$50,4),0)</f>
        <v>586</v>
      </c>
    </row>
    <row r="110" spans="2:3" x14ac:dyDescent="0.15">
      <c r="B110" s="1">
        <f t="shared" si="1"/>
        <v>10700</v>
      </c>
      <c r="C110">
        <f>ROUNDDOWN(VLOOKUP(B110,X21テーブル!B$4:E$50,3)*B110+VLOOKUP(B110,X21テーブル!B$4:E$50,4),0)</f>
        <v>586</v>
      </c>
    </row>
    <row r="111" spans="2:3" x14ac:dyDescent="0.15">
      <c r="B111" s="1">
        <f t="shared" si="1"/>
        <v>10800</v>
      </c>
      <c r="C111">
        <f>ROUNDDOWN(VLOOKUP(B111,X21テーブル!B$4:E$50,3)*B111+VLOOKUP(B111,X21テーブル!B$4:E$50,4),0)</f>
        <v>587</v>
      </c>
    </row>
    <row r="112" spans="2:3" x14ac:dyDescent="0.15">
      <c r="B112" s="1">
        <f t="shared" si="1"/>
        <v>10900</v>
      </c>
      <c r="C112">
        <f>ROUNDDOWN(VLOOKUP(B112,X21テーブル!B$4:E$50,3)*B112+VLOOKUP(B112,X21テーブル!B$4:E$50,4),0)</f>
        <v>587</v>
      </c>
    </row>
    <row r="113" spans="2:3" x14ac:dyDescent="0.15">
      <c r="B113" s="1">
        <f t="shared" si="1"/>
        <v>11000</v>
      </c>
      <c r="C113">
        <f>ROUNDDOWN(VLOOKUP(B113,X21テーブル!B$4:E$50,3)*B113+VLOOKUP(B113,X21テーブル!B$4:E$50,4),0)</f>
        <v>588</v>
      </c>
    </row>
    <row r="114" spans="2:3" x14ac:dyDescent="0.15">
      <c r="B114" s="1">
        <f t="shared" si="1"/>
        <v>11100</v>
      </c>
      <c r="C114">
        <f>ROUNDDOWN(VLOOKUP(B114,X21テーブル!B$4:E$50,3)*B114+VLOOKUP(B114,X21テーブル!B$4:E$50,4),0)</f>
        <v>588</v>
      </c>
    </row>
    <row r="115" spans="2:3" x14ac:dyDescent="0.15">
      <c r="B115" s="1">
        <f t="shared" si="1"/>
        <v>11200</v>
      </c>
      <c r="C115">
        <f>ROUNDDOWN(VLOOKUP(B115,X21テーブル!B$4:E$50,3)*B115+VLOOKUP(B115,X21テーブル!B$4:E$50,4),0)</f>
        <v>588</v>
      </c>
    </row>
    <row r="116" spans="2:3" x14ac:dyDescent="0.15">
      <c r="B116" s="1">
        <f t="shared" si="1"/>
        <v>11300</v>
      </c>
      <c r="C116">
        <f>ROUNDDOWN(VLOOKUP(B116,X21テーブル!B$4:E$50,3)*B116+VLOOKUP(B116,X21テーブル!B$4:E$50,4),0)</f>
        <v>589</v>
      </c>
    </row>
    <row r="117" spans="2:3" x14ac:dyDescent="0.15">
      <c r="B117" s="1">
        <f t="shared" si="1"/>
        <v>11400</v>
      </c>
      <c r="C117">
        <f>ROUNDDOWN(VLOOKUP(B117,X21テーブル!B$4:E$50,3)*B117+VLOOKUP(B117,X21テーブル!B$4:E$50,4),0)</f>
        <v>589</v>
      </c>
    </row>
    <row r="118" spans="2:3" x14ac:dyDescent="0.15">
      <c r="B118" s="1">
        <f t="shared" si="1"/>
        <v>11500</v>
      </c>
      <c r="C118">
        <f>ROUNDDOWN(VLOOKUP(B118,X21テーブル!B$4:E$50,3)*B118+VLOOKUP(B118,X21テーブル!B$4:E$50,4),0)</f>
        <v>590</v>
      </c>
    </row>
    <row r="119" spans="2:3" x14ac:dyDescent="0.15">
      <c r="B119" s="1">
        <f t="shared" si="1"/>
        <v>11600</v>
      </c>
      <c r="C119">
        <f>ROUNDDOWN(VLOOKUP(B119,X21テーブル!B$4:E$50,3)*B119+VLOOKUP(B119,X21テーブル!B$4:E$50,4),0)</f>
        <v>590</v>
      </c>
    </row>
    <row r="120" spans="2:3" x14ac:dyDescent="0.15">
      <c r="B120" s="1">
        <f t="shared" si="1"/>
        <v>11700</v>
      </c>
      <c r="C120">
        <f>ROUNDDOWN(VLOOKUP(B120,X21テーブル!B$4:E$50,3)*B120+VLOOKUP(B120,X21テーブル!B$4:E$50,4),0)</f>
        <v>590</v>
      </c>
    </row>
    <row r="121" spans="2:3" x14ac:dyDescent="0.15">
      <c r="B121" s="1">
        <f t="shared" si="1"/>
        <v>11800</v>
      </c>
      <c r="C121">
        <f>ROUNDDOWN(VLOOKUP(B121,X21テーブル!B$4:E$50,3)*B121+VLOOKUP(B121,X21テーブル!B$4:E$50,4),0)</f>
        <v>591</v>
      </c>
    </row>
    <row r="122" spans="2:3" x14ac:dyDescent="0.15">
      <c r="B122" s="1">
        <f t="shared" si="1"/>
        <v>11900</v>
      </c>
      <c r="C122">
        <f>ROUNDDOWN(VLOOKUP(B122,X21テーブル!B$4:E$50,3)*B122+VLOOKUP(B122,X21テーブル!B$4:E$50,4),0)</f>
        <v>591</v>
      </c>
    </row>
    <row r="123" spans="2:3" x14ac:dyDescent="0.15">
      <c r="B123" s="1">
        <f t="shared" si="1"/>
        <v>12000</v>
      </c>
      <c r="C123">
        <f>ROUNDDOWN(VLOOKUP(B123,X21テーブル!B$4:E$50,3)*B123+VLOOKUP(B123,X21テーブル!B$4:E$50,4),0)</f>
        <v>592</v>
      </c>
    </row>
    <row r="124" spans="2:3" x14ac:dyDescent="0.15">
      <c r="B124" s="1">
        <f t="shared" si="1"/>
        <v>12100</v>
      </c>
      <c r="C124">
        <f>ROUNDDOWN(VLOOKUP(B124,X21テーブル!B$4:E$50,3)*B124+VLOOKUP(B124,X21テーブル!B$4:E$50,4),0)</f>
        <v>592</v>
      </c>
    </row>
    <row r="125" spans="2:3" x14ac:dyDescent="0.15">
      <c r="B125" s="1">
        <f t="shared" si="1"/>
        <v>12200</v>
      </c>
      <c r="C125">
        <f>ROUNDDOWN(VLOOKUP(B125,X21テーブル!B$4:E$50,3)*B125+VLOOKUP(B125,X21テーブル!B$4:E$50,4),0)</f>
        <v>592</v>
      </c>
    </row>
    <row r="126" spans="2:3" x14ac:dyDescent="0.15">
      <c r="B126" s="1">
        <f t="shared" si="1"/>
        <v>12300</v>
      </c>
      <c r="C126">
        <f>ROUNDDOWN(VLOOKUP(B126,X21テーブル!B$4:E$50,3)*B126+VLOOKUP(B126,X21テーブル!B$4:E$50,4),0)</f>
        <v>593</v>
      </c>
    </row>
    <row r="127" spans="2:3" x14ac:dyDescent="0.15">
      <c r="B127" s="1">
        <f t="shared" si="1"/>
        <v>12400</v>
      </c>
      <c r="C127">
        <f>ROUNDDOWN(VLOOKUP(B127,X21テーブル!B$4:E$50,3)*B127+VLOOKUP(B127,X21テーブル!B$4:E$50,4),0)</f>
        <v>593</v>
      </c>
    </row>
    <row r="128" spans="2:3" x14ac:dyDescent="0.15">
      <c r="B128" s="1">
        <f t="shared" si="1"/>
        <v>12500</v>
      </c>
      <c r="C128">
        <f>ROUNDDOWN(VLOOKUP(B128,X21テーブル!B$4:E$50,3)*B128+VLOOKUP(B128,X21テーブル!B$4:E$50,4),0)</f>
        <v>593</v>
      </c>
    </row>
    <row r="129" spans="2:3" x14ac:dyDescent="0.15">
      <c r="B129" s="1">
        <f t="shared" si="1"/>
        <v>12600</v>
      </c>
      <c r="C129">
        <f>ROUNDDOWN(VLOOKUP(B129,X21テーブル!B$4:E$50,3)*B129+VLOOKUP(B129,X21テーブル!B$4:E$50,4),0)</f>
        <v>594</v>
      </c>
    </row>
    <row r="130" spans="2:3" x14ac:dyDescent="0.15">
      <c r="B130" s="1">
        <f t="shared" si="1"/>
        <v>12700</v>
      </c>
      <c r="C130">
        <f>ROUNDDOWN(VLOOKUP(B130,X21テーブル!B$4:E$50,3)*B130+VLOOKUP(B130,X21テーブル!B$4:E$50,4),0)</f>
        <v>594</v>
      </c>
    </row>
    <row r="131" spans="2:3" x14ac:dyDescent="0.15">
      <c r="B131" s="1">
        <f t="shared" si="1"/>
        <v>12800</v>
      </c>
      <c r="C131">
        <f>ROUNDDOWN(VLOOKUP(B131,X21テーブル!B$4:E$50,3)*B131+VLOOKUP(B131,X21テーブル!B$4:E$50,4),0)</f>
        <v>594</v>
      </c>
    </row>
    <row r="132" spans="2:3" x14ac:dyDescent="0.15">
      <c r="B132" s="1">
        <f t="shared" si="1"/>
        <v>12900</v>
      </c>
      <c r="C132">
        <f>ROUNDDOWN(VLOOKUP(B132,X21テーブル!B$4:E$50,3)*B132+VLOOKUP(B132,X21テーブル!B$4:E$50,4),0)</f>
        <v>595</v>
      </c>
    </row>
    <row r="133" spans="2:3" x14ac:dyDescent="0.15">
      <c r="B133" s="1">
        <f t="shared" ref="B133:B196" si="2">+B132+100</f>
        <v>13000</v>
      </c>
      <c r="C133">
        <f>ROUNDDOWN(VLOOKUP(B133,X21テーブル!B$4:E$50,3)*B133+VLOOKUP(B133,X21テーブル!B$4:E$50,4),0)</f>
        <v>595</v>
      </c>
    </row>
    <row r="134" spans="2:3" x14ac:dyDescent="0.15">
      <c r="B134" s="1">
        <f t="shared" si="2"/>
        <v>13100</v>
      </c>
      <c r="C134">
        <f>ROUNDDOWN(VLOOKUP(B134,X21テーブル!B$4:E$50,3)*B134+VLOOKUP(B134,X21テーブル!B$4:E$50,4),0)</f>
        <v>596</v>
      </c>
    </row>
    <row r="135" spans="2:3" x14ac:dyDescent="0.15">
      <c r="B135" s="1">
        <f t="shared" si="2"/>
        <v>13200</v>
      </c>
      <c r="C135">
        <f>ROUNDDOWN(VLOOKUP(B135,X21テーブル!B$4:E$50,3)*B135+VLOOKUP(B135,X21テーブル!B$4:E$50,4),0)</f>
        <v>596</v>
      </c>
    </row>
    <row r="136" spans="2:3" x14ac:dyDescent="0.15">
      <c r="B136" s="1">
        <f t="shared" si="2"/>
        <v>13300</v>
      </c>
      <c r="C136">
        <f>ROUNDDOWN(VLOOKUP(B136,X21テーブル!B$4:E$50,3)*B136+VLOOKUP(B136,X21テーブル!B$4:E$50,4),0)</f>
        <v>596</v>
      </c>
    </row>
    <row r="137" spans="2:3" x14ac:dyDescent="0.15">
      <c r="B137" s="1">
        <f t="shared" si="2"/>
        <v>13400</v>
      </c>
      <c r="C137">
        <f>ROUNDDOWN(VLOOKUP(B137,X21テーブル!B$4:E$50,3)*B137+VLOOKUP(B137,X21テーブル!B$4:E$50,4),0)</f>
        <v>597</v>
      </c>
    </row>
    <row r="138" spans="2:3" x14ac:dyDescent="0.15">
      <c r="B138" s="1">
        <f t="shared" si="2"/>
        <v>13500</v>
      </c>
      <c r="C138">
        <f>ROUNDDOWN(VLOOKUP(B138,X21テーブル!B$4:E$50,3)*B138+VLOOKUP(B138,X21テーブル!B$4:E$50,4),0)</f>
        <v>597</v>
      </c>
    </row>
    <row r="139" spans="2:3" x14ac:dyDescent="0.15">
      <c r="B139" s="1">
        <f t="shared" si="2"/>
        <v>13600</v>
      </c>
      <c r="C139">
        <f>ROUNDDOWN(VLOOKUP(B139,X21テーブル!B$4:E$50,3)*B139+VLOOKUP(B139,X21テーブル!B$4:E$50,4),0)</f>
        <v>597</v>
      </c>
    </row>
    <row r="140" spans="2:3" x14ac:dyDescent="0.15">
      <c r="B140" s="1">
        <f t="shared" si="2"/>
        <v>13700</v>
      </c>
      <c r="C140">
        <f>ROUNDDOWN(VLOOKUP(B140,X21テーブル!B$4:E$50,3)*B140+VLOOKUP(B140,X21テーブル!B$4:E$50,4),0)</f>
        <v>598</v>
      </c>
    </row>
    <row r="141" spans="2:3" x14ac:dyDescent="0.15">
      <c r="B141" s="1">
        <f t="shared" si="2"/>
        <v>13800</v>
      </c>
      <c r="C141">
        <f>ROUNDDOWN(VLOOKUP(B141,X21テーブル!B$4:E$50,3)*B141+VLOOKUP(B141,X21テーブル!B$4:E$50,4),0)</f>
        <v>598</v>
      </c>
    </row>
    <row r="142" spans="2:3" x14ac:dyDescent="0.15">
      <c r="B142" s="1">
        <f t="shared" si="2"/>
        <v>13900</v>
      </c>
      <c r="C142">
        <f>ROUNDDOWN(VLOOKUP(B142,X21テーブル!B$4:E$50,3)*B142+VLOOKUP(B142,X21テーブル!B$4:E$50,4),0)</f>
        <v>598</v>
      </c>
    </row>
    <row r="143" spans="2:3" x14ac:dyDescent="0.15">
      <c r="B143" s="1">
        <f t="shared" si="2"/>
        <v>14000</v>
      </c>
      <c r="C143">
        <f>ROUNDDOWN(VLOOKUP(B143,X21テーブル!B$4:E$50,3)*B143+VLOOKUP(B143,X21テーブル!B$4:E$50,4),0)</f>
        <v>599</v>
      </c>
    </row>
    <row r="144" spans="2:3" x14ac:dyDescent="0.15">
      <c r="B144" s="1">
        <f t="shared" si="2"/>
        <v>14100</v>
      </c>
      <c r="C144">
        <f>ROUNDDOWN(VLOOKUP(B144,X21テーブル!B$4:E$50,3)*B144+VLOOKUP(B144,X21テーブル!B$4:E$50,4),0)</f>
        <v>599</v>
      </c>
    </row>
    <row r="145" spans="2:3" x14ac:dyDescent="0.15">
      <c r="B145" s="1">
        <f t="shared" si="2"/>
        <v>14200</v>
      </c>
      <c r="C145">
        <f>ROUNDDOWN(VLOOKUP(B145,X21テーブル!B$4:E$50,3)*B145+VLOOKUP(B145,X21テーブル!B$4:E$50,4),0)</f>
        <v>600</v>
      </c>
    </row>
    <row r="146" spans="2:3" x14ac:dyDescent="0.15">
      <c r="B146" s="1">
        <f t="shared" si="2"/>
        <v>14300</v>
      </c>
      <c r="C146">
        <f>ROUNDDOWN(VLOOKUP(B146,X21テーブル!B$4:E$50,3)*B146+VLOOKUP(B146,X21テーブル!B$4:E$50,4),0)</f>
        <v>600</v>
      </c>
    </row>
    <row r="147" spans="2:3" x14ac:dyDescent="0.15">
      <c r="B147" s="1">
        <f t="shared" si="2"/>
        <v>14400</v>
      </c>
      <c r="C147">
        <f>ROUNDDOWN(VLOOKUP(B147,X21テーブル!B$4:E$50,3)*B147+VLOOKUP(B147,X21テーブル!B$4:E$50,4),0)</f>
        <v>600</v>
      </c>
    </row>
    <row r="148" spans="2:3" x14ac:dyDescent="0.15">
      <c r="B148" s="1">
        <f t="shared" si="2"/>
        <v>14500</v>
      </c>
      <c r="C148">
        <f>ROUNDDOWN(VLOOKUP(B148,X21テーブル!B$4:E$50,3)*B148+VLOOKUP(B148,X21テーブル!B$4:E$50,4),0)</f>
        <v>601</v>
      </c>
    </row>
    <row r="149" spans="2:3" x14ac:dyDescent="0.15">
      <c r="B149" s="1">
        <f t="shared" si="2"/>
        <v>14600</v>
      </c>
      <c r="C149">
        <f>ROUNDDOWN(VLOOKUP(B149,X21テーブル!B$4:E$50,3)*B149+VLOOKUP(B149,X21テーブル!B$4:E$50,4),0)</f>
        <v>601</v>
      </c>
    </row>
    <row r="150" spans="2:3" x14ac:dyDescent="0.15">
      <c r="B150" s="1">
        <f t="shared" si="2"/>
        <v>14700</v>
      </c>
      <c r="C150">
        <f>ROUNDDOWN(VLOOKUP(B150,X21テーブル!B$4:E$50,3)*B150+VLOOKUP(B150,X21テーブル!B$4:E$50,4),0)</f>
        <v>601</v>
      </c>
    </row>
    <row r="151" spans="2:3" x14ac:dyDescent="0.15">
      <c r="B151" s="1">
        <f t="shared" si="2"/>
        <v>14800</v>
      </c>
      <c r="C151">
        <f>ROUNDDOWN(VLOOKUP(B151,X21テーブル!B$4:E$50,3)*B151+VLOOKUP(B151,X21テーブル!B$4:E$50,4),0)</f>
        <v>602</v>
      </c>
    </row>
    <row r="152" spans="2:3" x14ac:dyDescent="0.15">
      <c r="B152" s="1">
        <f t="shared" si="2"/>
        <v>14900</v>
      </c>
      <c r="C152">
        <f>ROUNDDOWN(VLOOKUP(B152,X21テーブル!B$4:E$50,3)*B152+VLOOKUP(B152,X21テーブル!B$4:E$50,4),0)</f>
        <v>602</v>
      </c>
    </row>
    <row r="153" spans="2:3" x14ac:dyDescent="0.15">
      <c r="B153" s="1">
        <f t="shared" si="2"/>
        <v>15000</v>
      </c>
      <c r="C153">
        <f>ROUNDDOWN(VLOOKUP(B153,X21テーブル!B$4:E$50,3)*B153+VLOOKUP(B153,X21テーブル!B$4:E$50,4),0)</f>
        <v>603</v>
      </c>
    </row>
    <row r="154" spans="2:3" x14ac:dyDescent="0.15">
      <c r="B154" s="1">
        <f t="shared" si="2"/>
        <v>15100</v>
      </c>
      <c r="C154">
        <f>ROUNDDOWN(VLOOKUP(B154,X21テーブル!B$4:E$50,3)*B154+VLOOKUP(B154,X21テーブル!B$4:E$50,4),0)</f>
        <v>603</v>
      </c>
    </row>
    <row r="155" spans="2:3" x14ac:dyDescent="0.15">
      <c r="B155" s="1">
        <f t="shared" si="2"/>
        <v>15200</v>
      </c>
      <c r="C155">
        <f>ROUNDDOWN(VLOOKUP(B155,X21テーブル!B$4:E$50,3)*B155+VLOOKUP(B155,X21テーブル!B$4:E$50,4),0)</f>
        <v>603</v>
      </c>
    </row>
    <row r="156" spans="2:3" x14ac:dyDescent="0.15">
      <c r="B156" s="1">
        <f t="shared" si="2"/>
        <v>15300</v>
      </c>
      <c r="C156">
        <f>ROUNDDOWN(VLOOKUP(B156,X21テーブル!B$4:E$50,3)*B156+VLOOKUP(B156,X21テーブル!B$4:E$50,4),0)</f>
        <v>603</v>
      </c>
    </row>
    <row r="157" spans="2:3" x14ac:dyDescent="0.15">
      <c r="B157" s="1">
        <f t="shared" si="2"/>
        <v>15400</v>
      </c>
      <c r="C157">
        <f>ROUNDDOWN(VLOOKUP(B157,X21テーブル!B$4:E$50,3)*B157+VLOOKUP(B157,X21テーブル!B$4:E$50,4),0)</f>
        <v>604</v>
      </c>
    </row>
    <row r="158" spans="2:3" x14ac:dyDescent="0.15">
      <c r="B158" s="1">
        <f t="shared" si="2"/>
        <v>15500</v>
      </c>
      <c r="C158">
        <f>ROUNDDOWN(VLOOKUP(B158,X21テーブル!B$4:E$50,3)*B158+VLOOKUP(B158,X21テーブル!B$4:E$50,4),0)</f>
        <v>604</v>
      </c>
    </row>
    <row r="159" spans="2:3" x14ac:dyDescent="0.15">
      <c r="B159" s="1">
        <f t="shared" si="2"/>
        <v>15600</v>
      </c>
      <c r="C159">
        <f>ROUNDDOWN(VLOOKUP(B159,X21テーブル!B$4:E$50,3)*B159+VLOOKUP(B159,X21テーブル!B$4:E$50,4),0)</f>
        <v>604</v>
      </c>
    </row>
    <row r="160" spans="2:3" x14ac:dyDescent="0.15">
      <c r="B160" s="1">
        <f t="shared" si="2"/>
        <v>15700</v>
      </c>
      <c r="C160">
        <f>ROUNDDOWN(VLOOKUP(B160,X21テーブル!B$4:E$50,3)*B160+VLOOKUP(B160,X21テーブル!B$4:E$50,4),0)</f>
        <v>604</v>
      </c>
    </row>
    <row r="161" spans="2:3" x14ac:dyDescent="0.15">
      <c r="B161" s="1">
        <f t="shared" si="2"/>
        <v>15800</v>
      </c>
      <c r="C161">
        <f>ROUNDDOWN(VLOOKUP(B161,X21テーブル!B$4:E$50,3)*B161+VLOOKUP(B161,X21テーブル!B$4:E$50,4),0)</f>
        <v>605</v>
      </c>
    </row>
    <row r="162" spans="2:3" x14ac:dyDescent="0.15">
      <c r="B162" s="1">
        <f t="shared" si="2"/>
        <v>15900</v>
      </c>
      <c r="C162">
        <f>ROUNDDOWN(VLOOKUP(B162,X21テーブル!B$4:E$50,3)*B162+VLOOKUP(B162,X21テーブル!B$4:E$50,4),0)</f>
        <v>605</v>
      </c>
    </row>
    <row r="163" spans="2:3" x14ac:dyDescent="0.15">
      <c r="B163" s="1">
        <f t="shared" si="2"/>
        <v>16000</v>
      </c>
      <c r="C163">
        <f>ROUNDDOWN(VLOOKUP(B163,X21テーブル!B$4:E$50,3)*B163+VLOOKUP(B163,X21テーブル!B$4:E$50,4),0)</f>
        <v>605</v>
      </c>
    </row>
    <row r="164" spans="2:3" x14ac:dyDescent="0.15">
      <c r="B164" s="1">
        <f t="shared" si="2"/>
        <v>16100</v>
      </c>
      <c r="C164">
        <f>ROUNDDOWN(VLOOKUP(B164,X21テーブル!B$4:E$50,3)*B164+VLOOKUP(B164,X21テーブル!B$4:E$50,4),0)</f>
        <v>606</v>
      </c>
    </row>
    <row r="165" spans="2:3" x14ac:dyDescent="0.15">
      <c r="B165" s="1">
        <f t="shared" si="2"/>
        <v>16200</v>
      </c>
      <c r="C165">
        <f>ROUNDDOWN(VLOOKUP(B165,X21テーブル!B$4:E$50,3)*B165+VLOOKUP(B165,X21テーブル!B$4:E$50,4),0)</f>
        <v>606</v>
      </c>
    </row>
    <row r="166" spans="2:3" x14ac:dyDescent="0.15">
      <c r="B166" s="1">
        <f t="shared" si="2"/>
        <v>16300</v>
      </c>
      <c r="C166">
        <f>ROUNDDOWN(VLOOKUP(B166,X21テーブル!B$4:E$50,3)*B166+VLOOKUP(B166,X21テーブル!B$4:E$50,4),0)</f>
        <v>606</v>
      </c>
    </row>
    <row r="167" spans="2:3" x14ac:dyDescent="0.15">
      <c r="B167" s="1">
        <f t="shared" si="2"/>
        <v>16400</v>
      </c>
      <c r="C167">
        <f>ROUNDDOWN(VLOOKUP(B167,X21テーブル!B$4:E$50,3)*B167+VLOOKUP(B167,X21テーブル!B$4:E$50,4),0)</f>
        <v>606</v>
      </c>
    </row>
    <row r="168" spans="2:3" x14ac:dyDescent="0.15">
      <c r="B168" s="1">
        <f t="shared" si="2"/>
        <v>16500</v>
      </c>
      <c r="C168">
        <f>ROUNDDOWN(VLOOKUP(B168,X21テーブル!B$4:E$50,3)*B168+VLOOKUP(B168,X21テーブル!B$4:E$50,4),0)</f>
        <v>607</v>
      </c>
    </row>
    <row r="169" spans="2:3" x14ac:dyDescent="0.15">
      <c r="B169" s="1">
        <f t="shared" si="2"/>
        <v>16600</v>
      </c>
      <c r="C169">
        <f>ROUNDDOWN(VLOOKUP(B169,X21テーブル!B$4:E$50,3)*B169+VLOOKUP(B169,X21テーブル!B$4:E$50,4),0)</f>
        <v>607</v>
      </c>
    </row>
    <row r="170" spans="2:3" x14ac:dyDescent="0.15">
      <c r="B170" s="1">
        <f t="shared" si="2"/>
        <v>16700</v>
      </c>
      <c r="C170">
        <f>ROUNDDOWN(VLOOKUP(B170,X21テーブル!B$4:E$50,3)*B170+VLOOKUP(B170,X21テーブル!B$4:E$50,4),0)</f>
        <v>607</v>
      </c>
    </row>
    <row r="171" spans="2:3" x14ac:dyDescent="0.15">
      <c r="B171" s="1">
        <f t="shared" si="2"/>
        <v>16800</v>
      </c>
      <c r="C171">
        <f>ROUNDDOWN(VLOOKUP(B171,X21テーブル!B$4:E$50,3)*B171+VLOOKUP(B171,X21テーブル!B$4:E$50,4),0)</f>
        <v>608</v>
      </c>
    </row>
    <row r="172" spans="2:3" x14ac:dyDescent="0.15">
      <c r="B172" s="1">
        <f t="shared" si="2"/>
        <v>16900</v>
      </c>
      <c r="C172">
        <f>ROUNDDOWN(VLOOKUP(B172,X21テーブル!B$4:E$50,3)*B172+VLOOKUP(B172,X21テーブル!B$4:E$50,4),0)</f>
        <v>608</v>
      </c>
    </row>
    <row r="173" spans="2:3" x14ac:dyDescent="0.15">
      <c r="B173" s="1">
        <f t="shared" si="2"/>
        <v>17000</v>
      </c>
      <c r="C173">
        <f>ROUNDDOWN(VLOOKUP(B173,X21テーブル!B$4:E$50,3)*B173+VLOOKUP(B173,X21テーブル!B$4:E$50,4),0)</f>
        <v>608</v>
      </c>
    </row>
    <row r="174" spans="2:3" x14ac:dyDescent="0.15">
      <c r="B174" s="1">
        <f t="shared" si="2"/>
        <v>17100</v>
      </c>
      <c r="C174">
        <f>ROUNDDOWN(VLOOKUP(B174,X21テーブル!B$4:E$50,3)*B174+VLOOKUP(B174,X21テーブル!B$4:E$50,4),0)</f>
        <v>608</v>
      </c>
    </row>
    <row r="175" spans="2:3" x14ac:dyDescent="0.15">
      <c r="B175" s="1">
        <f t="shared" si="2"/>
        <v>17200</v>
      </c>
      <c r="C175">
        <f>ROUNDDOWN(VLOOKUP(B175,X21テーブル!B$4:E$50,3)*B175+VLOOKUP(B175,X21テーブル!B$4:E$50,4),0)</f>
        <v>609</v>
      </c>
    </row>
    <row r="176" spans="2:3" x14ac:dyDescent="0.15">
      <c r="B176" s="1">
        <f t="shared" si="2"/>
        <v>17300</v>
      </c>
      <c r="C176">
        <f>ROUNDDOWN(VLOOKUP(B176,X21テーブル!B$4:E$50,3)*B176+VLOOKUP(B176,X21テーブル!B$4:E$50,4),0)</f>
        <v>609</v>
      </c>
    </row>
    <row r="177" spans="2:3" x14ac:dyDescent="0.15">
      <c r="B177" s="1">
        <f t="shared" si="2"/>
        <v>17400</v>
      </c>
      <c r="C177">
        <f>ROUNDDOWN(VLOOKUP(B177,X21テーブル!B$4:E$50,3)*B177+VLOOKUP(B177,X21テーブル!B$4:E$50,4),0)</f>
        <v>609</v>
      </c>
    </row>
    <row r="178" spans="2:3" x14ac:dyDescent="0.15">
      <c r="B178" s="1">
        <f t="shared" si="2"/>
        <v>17500</v>
      </c>
      <c r="C178">
        <f>ROUNDDOWN(VLOOKUP(B178,X21テーブル!B$4:E$50,3)*B178+VLOOKUP(B178,X21テーブル!B$4:E$50,4),0)</f>
        <v>610</v>
      </c>
    </row>
    <row r="179" spans="2:3" x14ac:dyDescent="0.15">
      <c r="B179" s="1">
        <f t="shared" si="2"/>
        <v>17600</v>
      </c>
      <c r="C179">
        <f>ROUNDDOWN(VLOOKUP(B179,X21テーブル!B$4:E$50,3)*B179+VLOOKUP(B179,X21テーブル!B$4:E$50,4),0)</f>
        <v>610</v>
      </c>
    </row>
    <row r="180" spans="2:3" x14ac:dyDescent="0.15">
      <c r="B180" s="1">
        <f t="shared" si="2"/>
        <v>17700</v>
      </c>
      <c r="C180">
        <f>ROUNDDOWN(VLOOKUP(B180,X21テーブル!B$4:E$50,3)*B180+VLOOKUP(B180,X21テーブル!B$4:E$50,4),0)</f>
        <v>610</v>
      </c>
    </row>
    <row r="181" spans="2:3" x14ac:dyDescent="0.15">
      <c r="B181" s="1">
        <f t="shared" si="2"/>
        <v>17800</v>
      </c>
      <c r="C181">
        <f>ROUNDDOWN(VLOOKUP(B181,X21テーブル!B$4:E$50,3)*B181+VLOOKUP(B181,X21テーブル!B$4:E$50,4),0)</f>
        <v>610</v>
      </c>
    </row>
    <row r="182" spans="2:3" x14ac:dyDescent="0.15">
      <c r="B182" s="1">
        <f t="shared" si="2"/>
        <v>17900</v>
      </c>
      <c r="C182">
        <f>ROUNDDOWN(VLOOKUP(B182,X21テーブル!B$4:E$50,3)*B182+VLOOKUP(B182,X21テーブル!B$4:E$50,4),0)</f>
        <v>611</v>
      </c>
    </row>
    <row r="183" spans="2:3" x14ac:dyDescent="0.15">
      <c r="B183" s="1">
        <f t="shared" si="2"/>
        <v>18000</v>
      </c>
      <c r="C183">
        <f>ROUNDDOWN(VLOOKUP(B183,X21テーブル!B$4:E$50,3)*B183+VLOOKUP(B183,X21テーブル!B$4:E$50,4),0)</f>
        <v>611</v>
      </c>
    </row>
    <row r="184" spans="2:3" x14ac:dyDescent="0.15">
      <c r="B184" s="1">
        <f t="shared" si="2"/>
        <v>18100</v>
      </c>
      <c r="C184">
        <f>ROUNDDOWN(VLOOKUP(B184,X21テーブル!B$4:E$50,3)*B184+VLOOKUP(B184,X21テーブル!B$4:E$50,4),0)</f>
        <v>611</v>
      </c>
    </row>
    <row r="185" spans="2:3" x14ac:dyDescent="0.15">
      <c r="B185" s="1">
        <f t="shared" si="2"/>
        <v>18200</v>
      </c>
      <c r="C185">
        <f>ROUNDDOWN(VLOOKUP(B185,X21テーブル!B$4:E$50,3)*B185+VLOOKUP(B185,X21テーブル!B$4:E$50,4),0)</f>
        <v>611</v>
      </c>
    </row>
    <row r="186" spans="2:3" x14ac:dyDescent="0.15">
      <c r="B186" s="1">
        <f t="shared" si="2"/>
        <v>18300</v>
      </c>
      <c r="C186">
        <f>ROUNDDOWN(VLOOKUP(B186,X21テーブル!B$4:E$50,3)*B186+VLOOKUP(B186,X21テーブル!B$4:E$50,4),0)</f>
        <v>612</v>
      </c>
    </row>
    <row r="187" spans="2:3" x14ac:dyDescent="0.15">
      <c r="B187" s="1">
        <f t="shared" si="2"/>
        <v>18400</v>
      </c>
      <c r="C187">
        <f>ROUNDDOWN(VLOOKUP(B187,X21テーブル!B$4:E$50,3)*B187+VLOOKUP(B187,X21テーブル!B$4:E$50,4),0)</f>
        <v>612</v>
      </c>
    </row>
    <row r="188" spans="2:3" x14ac:dyDescent="0.15">
      <c r="B188" s="1">
        <f t="shared" si="2"/>
        <v>18500</v>
      </c>
      <c r="C188">
        <f>ROUNDDOWN(VLOOKUP(B188,X21テーブル!B$4:E$50,3)*B188+VLOOKUP(B188,X21テーブル!B$4:E$50,4),0)</f>
        <v>612</v>
      </c>
    </row>
    <row r="189" spans="2:3" x14ac:dyDescent="0.15">
      <c r="B189" s="1">
        <f t="shared" si="2"/>
        <v>18600</v>
      </c>
      <c r="C189">
        <f>ROUNDDOWN(VLOOKUP(B189,X21テーブル!B$4:E$50,3)*B189+VLOOKUP(B189,X21テーブル!B$4:E$50,4),0)</f>
        <v>613</v>
      </c>
    </row>
    <row r="190" spans="2:3" x14ac:dyDescent="0.15">
      <c r="B190" s="1">
        <f t="shared" si="2"/>
        <v>18700</v>
      </c>
      <c r="C190">
        <f>ROUNDDOWN(VLOOKUP(B190,X21テーブル!B$4:E$50,3)*B190+VLOOKUP(B190,X21テーブル!B$4:E$50,4),0)</f>
        <v>613</v>
      </c>
    </row>
    <row r="191" spans="2:3" x14ac:dyDescent="0.15">
      <c r="B191" s="1">
        <f t="shared" si="2"/>
        <v>18800</v>
      </c>
      <c r="C191">
        <f>ROUNDDOWN(VLOOKUP(B191,X21テーブル!B$4:E$50,3)*B191+VLOOKUP(B191,X21テーブル!B$4:E$50,4),0)</f>
        <v>613</v>
      </c>
    </row>
    <row r="192" spans="2:3" x14ac:dyDescent="0.15">
      <c r="B192" s="1">
        <f t="shared" si="2"/>
        <v>18900</v>
      </c>
      <c r="C192">
        <f>ROUNDDOWN(VLOOKUP(B192,X21テーブル!B$4:E$50,3)*B192+VLOOKUP(B192,X21テーブル!B$4:E$50,4),0)</f>
        <v>613</v>
      </c>
    </row>
    <row r="193" spans="2:3" x14ac:dyDescent="0.15">
      <c r="B193" s="1">
        <f t="shared" si="2"/>
        <v>19000</v>
      </c>
      <c r="C193">
        <f>ROUNDDOWN(VLOOKUP(B193,X21テーブル!B$4:E$50,3)*B193+VLOOKUP(B193,X21テーブル!B$4:E$50,4),0)</f>
        <v>614</v>
      </c>
    </row>
    <row r="194" spans="2:3" x14ac:dyDescent="0.15">
      <c r="B194" s="1">
        <f t="shared" si="2"/>
        <v>19100</v>
      </c>
      <c r="C194">
        <f>ROUNDDOWN(VLOOKUP(B194,X21テーブル!B$4:E$50,3)*B194+VLOOKUP(B194,X21テーブル!B$4:E$50,4),0)</f>
        <v>614</v>
      </c>
    </row>
    <row r="195" spans="2:3" x14ac:dyDescent="0.15">
      <c r="B195" s="1">
        <f t="shared" si="2"/>
        <v>19200</v>
      </c>
      <c r="C195">
        <f>ROUNDDOWN(VLOOKUP(B195,X21テーブル!B$4:E$50,3)*B195+VLOOKUP(B195,X21テーブル!B$4:E$50,4),0)</f>
        <v>614</v>
      </c>
    </row>
    <row r="196" spans="2:3" x14ac:dyDescent="0.15">
      <c r="B196" s="1">
        <f t="shared" si="2"/>
        <v>19300</v>
      </c>
      <c r="C196">
        <f>ROUNDDOWN(VLOOKUP(B196,X21テーブル!B$4:E$50,3)*B196+VLOOKUP(B196,X21テーブル!B$4:E$50,4),0)</f>
        <v>615</v>
      </c>
    </row>
    <row r="197" spans="2:3" x14ac:dyDescent="0.15">
      <c r="B197" s="1">
        <f t="shared" ref="B197:B260" si="3">+B196+100</f>
        <v>19400</v>
      </c>
      <c r="C197">
        <f>ROUNDDOWN(VLOOKUP(B197,X21テーブル!B$4:E$50,3)*B197+VLOOKUP(B197,X21テーブル!B$4:E$50,4),0)</f>
        <v>615</v>
      </c>
    </row>
    <row r="198" spans="2:3" x14ac:dyDescent="0.15">
      <c r="B198" s="1">
        <f t="shared" si="3"/>
        <v>19500</v>
      </c>
      <c r="C198">
        <f>ROUNDDOWN(VLOOKUP(B198,X21テーブル!B$4:E$50,3)*B198+VLOOKUP(B198,X21テーブル!B$4:E$50,4),0)</f>
        <v>615</v>
      </c>
    </row>
    <row r="199" spans="2:3" x14ac:dyDescent="0.15">
      <c r="B199" s="1">
        <f t="shared" si="3"/>
        <v>19600</v>
      </c>
      <c r="C199">
        <f>ROUNDDOWN(VLOOKUP(B199,X21テーブル!B$4:E$50,3)*B199+VLOOKUP(B199,X21テーブル!B$4:E$50,4),0)</f>
        <v>615</v>
      </c>
    </row>
    <row r="200" spans="2:3" x14ac:dyDescent="0.15">
      <c r="B200" s="1">
        <f t="shared" si="3"/>
        <v>19700</v>
      </c>
      <c r="C200">
        <f>ROUNDDOWN(VLOOKUP(B200,X21テーブル!B$4:E$50,3)*B200+VLOOKUP(B200,X21テーブル!B$4:E$50,4),0)</f>
        <v>616</v>
      </c>
    </row>
    <row r="201" spans="2:3" x14ac:dyDescent="0.15">
      <c r="B201" s="1">
        <f t="shared" si="3"/>
        <v>19800</v>
      </c>
      <c r="C201">
        <f>ROUNDDOWN(VLOOKUP(B201,X21テーブル!B$4:E$50,3)*B201+VLOOKUP(B201,X21テーブル!B$4:E$50,4),0)</f>
        <v>616</v>
      </c>
    </row>
    <row r="202" spans="2:3" x14ac:dyDescent="0.15">
      <c r="B202" s="1">
        <f t="shared" si="3"/>
        <v>19900</v>
      </c>
      <c r="C202">
        <f>ROUNDDOWN(VLOOKUP(B202,X21テーブル!B$4:E$50,3)*B202+VLOOKUP(B202,X21テーブル!B$4:E$50,4),0)</f>
        <v>616</v>
      </c>
    </row>
    <row r="203" spans="2:3" x14ac:dyDescent="0.15">
      <c r="B203" s="1">
        <f t="shared" si="3"/>
        <v>20000</v>
      </c>
      <c r="C203">
        <f>ROUNDDOWN(VLOOKUP(B203,X21テーブル!B$4:E$50,3)*B203+VLOOKUP(B203,X21テーブル!B$4:E$50,4),0)</f>
        <v>617</v>
      </c>
    </row>
    <row r="204" spans="2:3" x14ac:dyDescent="0.15">
      <c r="B204" s="1">
        <f t="shared" si="3"/>
        <v>20100</v>
      </c>
      <c r="C204">
        <f>ROUNDDOWN(VLOOKUP(B204,X21テーブル!B$4:E$50,3)*B204+VLOOKUP(B204,X21テーブル!B$4:E$50,4),0)</f>
        <v>617</v>
      </c>
    </row>
    <row r="205" spans="2:3" x14ac:dyDescent="0.15">
      <c r="B205" s="1">
        <f t="shared" si="3"/>
        <v>20200</v>
      </c>
      <c r="C205">
        <f>ROUNDDOWN(VLOOKUP(B205,X21テーブル!B$4:E$50,3)*B205+VLOOKUP(B205,X21テーブル!B$4:E$50,4),0)</f>
        <v>617</v>
      </c>
    </row>
    <row r="206" spans="2:3" x14ac:dyDescent="0.15">
      <c r="B206" s="1">
        <f t="shared" si="3"/>
        <v>20300</v>
      </c>
      <c r="C206">
        <f>ROUNDDOWN(VLOOKUP(B206,X21テーブル!B$4:E$50,3)*B206+VLOOKUP(B206,X21テーブル!B$4:E$50,4),0)</f>
        <v>617</v>
      </c>
    </row>
    <row r="207" spans="2:3" x14ac:dyDescent="0.15">
      <c r="B207" s="1">
        <f t="shared" si="3"/>
        <v>20400</v>
      </c>
      <c r="C207">
        <f>ROUNDDOWN(VLOOKUP(B207,X21テーブル!B$4:E$50,3)*B207+VLOOKUP(B207,X21テーブル!B$4:E$50,4),0)</f>
        <v>617</v>
      </c>
    </row>
    <row r="208" spans="2:3" x14ac:dyDescent="0.15">
      <c r="B208" s="1">
        <f t="shared" si="3"/>
        <v>20500</v>
      </c>
      <c r="C208">
        <f>ROUNDDOWN(VLOOKUP(B208,X21テーブル!B$4:E$50,3)*B208+VLOOKUP(B208,X21テーブル!B$4:E$50,4),0)</f>
        <v>618</v>
      </c>
    </row>
    <row r="209" spans="2:3" x14ac:dyDescent="0.15">
      <c r="B209" s="1">
        <f t="shared" si="3"/>
        <v>20600</v>
      </c>
      <c r="C209">
        <f>ROUNDDOWN(VLOOKUP(B209,X21テーブル!B$4:E$50,3)*B209+VLOOKUP(B209,X21テーブル!B$4:E$50,4),0)</f>
        <v>618</v>
      </c>
    </row>
    <row r="210" spans="2:3" x14ac:dyDescent="0.15">
      <c r="B210" s="1">
        <f t="shared" si="3"/>
        <v>20700</v>
      </c>
      <c r="C210">
        <f>ROUNDDOWN(VLOOKUP(B210,X21テーブル!B$4:E$50,3)*B210+VLOOKUP(B210,X21テーブル!B$4:E$50,4),0)</f>
        <v>618</v>
      </c>
    </row>
    <row r="211" spans="2:3" x14ac:dyDescent="0.15">
      <c r="B211" s="1">
        <f t="shared" si="3"/>
        <v>20800</v>
      </c>
      <c r="C211">
        <f>ROUNDDOWN(VLOOKUP(B211,X21テーブル!B$4:E$50,3)*B211+VLOOKUP(B211,X21テーブル!B$4:E$50,4),0)</f>
        <v>618</v>
      </c>
    </row>
    <row r="212" spans="2:3" x14ac:dyDescent="0.15">
      <c r="B212" s="1">
        <f t="shared" si="3"/>
        <v>20900</v>
      </c>
      <c r="C212">
        <f>ROUNDDOWN(VLOOKUP(B212,X21テーブル!B$4:E$50,3)*B212+VLOOKUP(B212,X21テーブル!B$4:E$50,4),0)</f>
        <v>619</v>
      </c>
    </row>
    <row r="213" spans="2:3" x14ac:dyDescent="0.15">
      <c r="B213" s="1">
        <f t="shared" si="3"/>
        <v>21000</v>
      </c>
      <c r="C213">
        <f>ROUNDDOWN(VLOOKUP(B213,X21テーブル!B$4:E$50,3)*B213+VLOOKUP(B213,X21テーブル!B$4:E$50,4),0)</f>
        <v>619</v>
      </c>
    </row>
    <row r="214" spans="2:3" x14ac:dyDescent="0.15">
      <c r="B214" s="1">
        <f t="shared" si="3"/>
        <v>21100</v>
      </c>
      <c r="C214">
        <f>ROUNDDOWN(VLOOKUP(B214,X21テーブル!B$4:E$50,3)*B214+VLOOKUP(B214,X21テーブル!B$4:E$50,4),0)</f>
        <v>619</v>
      </c>
    </row>
    <row r="215" spans="2:3" x14ac:dyDescent="0.15">
      <c r="B215" s="1">
        <f t="shared" si="3"/>
        <v>21200</v>
      </c>
      <c r="C215">
        <f>ROUNDDOWN(VLOOKUP(B215,X21テーブル!B$4:E$50,3)*B215+VLOOKUP(B215,X21テーブル!B$4:E$50,4),0)</f>
        <v>619</v>
      </c>
    </row>
    <row r="216" spans="2:3" x14ac:dyDescent="0.15">
      <c r="B216" s="1">
        <f t="shared" si="3"/>
        <v>21300</v>
      </c>
      <c r="C216">
        <f>ROUNDDOWN(VLOOKUP(B216,X21テーブル!B$4:E$50,3)*B216+VLOOKUP(B216,X21テーブル!B$4:E$50,4),0)</f>
        <v>620</v>
      </c>
    </row>
    <row r="217" spans="2:3" x14ac:dyDescent="0.15">
      <c r="B217" s="1">
        <f t="shared" si="3"/>
        <v>21400</v>
      </c>
      <c r="C217">
        <f>ROUNDDOWN(VLOOKUP(B217,X21テーブル!B$4:E$50,3)*B217+VLOOKUP(B217,X21テーブル!B$4:E$50,4),0)</f>
        <v>620</v>
      </c>
    </row>
    <row r="218" spans="2:3" x14ac:dyDescent="0.15">
      <c r="B218" s="1">
        <f t="shared" si="3"/>
        <v>21500</v>
      </c>
      <c r="C218">
        <f>ROUNDDOWN(VLOOKUP(B218,X21テーブル!B$4:E$50,3)*B218+VLOOKUP(B218,X21テーブル!B$4:E$50,4),0)</f>
        <v>620</v>
      </c>
    </row>
    <row r="219" spans="2:3" x14ac:dyDescent="0.15">
      <c r="B219" s="1">
        <f t="shared" si="3"/>
        <v>21600</v>
      </c>
      <c r="C219">
        <f>ROUNDDOWN(VLOOKUP(B219,X21テーブル!B$4:E$50,3)*B219+VLOOKUP(B219,X21テーブル!B$4:E$50,4),0)</f>
        <v>620</v>
      </c>
    </row>
    <row r="220" spans="2:3" x14ac:dyDescent="0.15">
      <c r="B220" s="1">
        <f t="shared" si="3"/>
        <v>21700</v>
      </c>
      <c r="C220">
        <f>ROUNDDOWN(VLOOKUP(B220,X21テーブル!B$4:E$50,3)*B220+VLOOKUP(B220,X21テーブル!B$4:E$50,4),0)</f>
        <v>621</v>
      </c>
    </row>
    <row r="221" spans="2:3" x14ac:dyDescent="0.15">
      <c r="B221" s="1">
        <f t="shared" si="3"/>
        <v>21800</v>
      </c>
      <c r="C221">
        <f>ROUNDDOWN(VLOOKUP(B221,X21テーブル!B$4:E$50,3)*B221+VLOOKUP(B221,X21テーブル!B$4:E$50,4),0)</f>
        <v>621</v>
      </c>
    </row>
    <row r="222" spans="2:3" x14ac:dyDescent="0.15">
      <c r="B222" s="1">
        <f t="shared" si="3"/>
        <v>21900</v>
      </c>
      <c r="C222">
        <f>ROUNDDOWN(VLOOKUP(B222,X21テーブル!B$4:E$50,3)*B222+VLOOKUP(B222,X21テーブル!B$4:E$50,4),0)</f>
        <v>621</v>
      </c>
    </row>
    <row r="223" spans="2:3" x14ac:dyDescent="0.15">
      <c r="B223" s="1">
        <f t="shared" si="3"/>
        <v>22000</v>
      </c>
      <c r="C223">
        <f>ROUNDDOWN(VLOOKUP(B223,X21テーブル!B$4:E$50,3)*B223+VLOOKUP(B223,X21テーブル!B$4:E$50,4),0)</f>
        <v>621</v>
      </c>
    </row>
    <row r="224" spans="2:3" x14ac:dyDescent="0.15">
      <c r="B224" s="1">
        <f t="shared" si="3"/>
        <v>22100</v>
      </c>
      <c r="C224">
        <f>ROUNDDOWN(VLOOKUP(B224,X21テーブル!B$4:E$50,3)*B224+VLOOKUP(B224,X21テーブル!B$4:E$50,4),0)</f>
        <v>622</v>
      </c>
    </row>
    <row r="225" spans="2:3" x14ac:dyDescent="0.15">
      <c r="B225" s="1">
        <f t="shared" si="3"/>
        <v>22200</v>
      </c>
      <c r="C225">
        <f>ROUNDDOWN(VLOOKUP(B225,X21テーブル!B$4:E$50,3)*B225+VLOOKUP(B225,X21テーブル!B$4:E$50,4),0)</f>
        <v>622</v>
      </c>
    </row>
    <row r="226" spans="2:3" x14ac:dyDescent="0.15">
      <c r="B226" s="1">
        <f t="shared" si="3"/>
        <v>22300</v>
      </c>
      <c r="C226">
        <f>ROUNDDOWN(VLOOKUP(B226,X21テーブル!B$4:E$50,3)*B226+VLOOKUP(B226,X21テーブル!B$4:E$50,4),0)</f>
        <v>622</v>
      </c>
    </row>
    <row r="227" spans="2:3" x14ac:dyDescent="0.15">
      <c r="B227" s="1">
        <f t="shared" si="3"/>
        <v>22400</v>
      </c>
      <c r="C227">
        <f>ROUNDDOWN(VLOOKUP(B227,X21テーブル!B$4:E$50,3)*B227+VLOOKUP(B227,X21テーブル!B$4:E$50,4),0)</f>
        <v>622</v>
      </c>
    </row>
    <row r="228" spans="2:3" x14ac:dyDescent="0.15">
      <c r="B228" s="1">
        <f t="shared" si="3"/>
        <v>22500</v>
      </c>
      <c r="C228">
        <f>ROUNDDOWN(VLOOKUP(B228,X21テーブル!B$4:E$50,3)*B228+VLOOKUP(B228,X21テーブル!B$4:E$50,4),0)</f>
        <v>623</v>
      </c>
    </row>
    <row r="229" spans="2:3" x14ac:dyDescent="0.15">
      <c r="B229" s="1">
        <f t="shared" si="3"/>
        <v>22600</v>
      </c>
      <c r="C229">
        <f>ROUNDDOWN(VLOOKUP(B229,X21テーブル!B$4:E$50,3)*B229+VLOOKUP(B229,X21テーブル!B$4:E$50,4),0)</f>
        <v>623</v>
      </c>
    </row>
    <row r="230" spans="2:3" x14ac:dyDescent="0.15">
      <c r="B230" s="1">
        <f t="shared" si="3"/>
        <v>22700</v>
      </c>
      <c r="C230">
        <f>ROUNDDOWN(VLOOKUP(B230,X21テーブル!B$4:E$50,3)*B230+VLOOKUP(B230,X21テーブル!B$4:E$50,4),0)</f>
        <v>623</v>
      </c>
    </row>
    <row r="231" spans="2:3" x14ac:dyDescent="0.15">
      <c r="B231" s="1">
        <f t="shared" si="3"/>
        <v>22800</v>
      </c>
      <c r="C231">
        <f>ROUNDDOWN(VLOOKUP(B231,X21テーブル!B$4:E$50,3)*B231+VLOOKUP(B231,X21テーブル!B$4:E$50,4),0)</f>
        <v>623</v>
      </c>
    </row>
    <row r="232" spans="2:3" x14ac:dyDescent="0.15">
      <c r="B232" s="1">
        <f t="shared" si="3"/>
        <v>22900</v>
      </c>
      <c r="C232">
        <f>ROUNDDOWN(VLOOKUP(B232,X21テーブル!B$4:E$50,3)*B232+VLOOKUP(B232,X21テーブル!B$4:E$50,4),0)</f>
        <v>623</v>
      </c>
    </row>
    <row r="233" spans="2:3" x14ac:dyDescent="0.15">
      <c r="B233" s="1">
        <f t="shared" si="3"/>
        <v>23000</v>
      </c>
      <c r="C233">
        <f>ROUNDDOWN(VLOOKUP(B233,X21テーブル!B$4:E$50,3)*B233+VLOOKUP(B233,X21テーブル!B$4:E$50,4),0)</f>
        <v>624</v>
      </c>
    </row>
    <row r="234" spans="2:3" x14ac:dyDescent="0.15">
      <c r="B234" s="1">
        <f t="shared" si="3"/>
        <v>23100</v>
      </c>
      <c r="C234">
        <f>ROUNDDOWN(VLOOKUP(B234,X21テーブル!B$4:E$50,3)*B234+VLOOKUP(B234,X21テーブル!B$4:E$50,4),0)</f>
        <v>624</v>
      </c>
    </row>
    <row r="235" spans="2:3" x14ac:dyDescent="0.15">
      <c r="B235" s="1">
        <f t="shared" si="3"/>
        <v>23200</v>
      </c>
      <c r="C235">
        <f>ROUNDDOWN(VLOOKUP(B235,X21テーブル!B$4:E$50,3)*B235+VLOOKUP(B235,X21テーブル!B$4:E$50,4),0)</f>
        <v>624</v>
      </c>
    </row>
    <row r="236" spans="2:3" x14ac:dyDescent="0.15">
      <c r="B236" s="1">
        <f t="shared" si="3"/>
        <v>23300</v>
      </c>
      <c r="C236">
        <f>ROUNDDOWN(VLOOKUP(B236,X21テーブル!B$4:E$50,3)*B236+VLOOKUP(B236,X21テーブル!B$4:E$50,4),0)</f>
        <v>624</v>
      </c>
    </row>
    <row r="237" spans="2:3" x14ac:dyDescent="0.15">
      <c r="B237" s="1">
        <f t="shared" si="3"/>
        <v>23400</v>
      </c>
      <c r="C237">
        <f>ROUNDDOWN(VLOOKUP(B237,X21テーブル!B$4:E$50,3)*B237+VLOOKUP(B237,X21テーブル!B$4:E$50,4),0)</f>
        <v>625</v>
      </c>
    </row>
    <row r="238" spans="2:3" x14ac:dyDescent="0.15">
      <c r="B238" s="1">
        <f t="shared" si="3"/>
        <v>23500</v>
      </c>
      <c r="C238">
        <f>ROUNDDOWN(VLOOKUP(B238,X21テーブル!B$4:E$50,3)*B238+VLOOKUP(B238,X21テーブル!B$4:E$50,4),0)</f>
        <v>625</v>
      </c>
    </row>
    <row r="239" spans="2:3" x14ac:dyDescent="0.15">
      <c r="B239" s="1">
        <f t="shared" si="3"/>
        <v>23600</v>
      </c>
      <c r="C239">
        <f>ROUNDDOWN(VLOOKUP(B239,X21テーブル!B$4:E$50,3)*B239+VLOOKUP(B239,X21テーブル!B$4:E$50,4),0)</f>
        <v>625</v>
      </c>
    </row>
    <row r="240" spans="2:3" x14ac:dyDescent="0.15">
      <c r="B240" s="1">
        <f t="shared" si="3"/>
        <v>23700</v>
      </c>
      <c r="C240">
        <f>ROUNDDOWN(VLOOKUP(B240,X21テーブル!B$4:E$50,3)*B240+VLOOKUP(B240,X21テーブル!B$4:E$50,4),0)</f>
        <v>625</v>
      </c>
    </row>
    <row r="241" spans="2:3" x14ac:dyDescent="0.15">
      <c r="B241" s="1">
        <f t="shared" si="3"/>
        <v>23800</v>
      </c>
      <c r="C241">
        <f>ROUNDDOWN(VLOOKUP(B241,X21テーブル!B$4:E$50,3)*B241+VLOOKUP(B241,X21テーブル!B$4:E$50,4),0)</f>
        <v>626</v>
      </c>
    </row>
    <row r="242" spans="2:3" x14ac:dyDescent="0.15">
      <c r="B242" s="1">
        <f t="shared" si="3"/>
        <v>23900</v>
      </c>
      <c r="C242">
        <f>ROUNDDOWN(VLOOKUP(B242,X21テーブル!B$4:E$50,3)*B242+VLOOKUP(B242,X21テーブル!B$4:E$50,4),0)</f>
        <v>626</v>
      </c>
    </row>
    <row r="243" spans="2:3" x14ac:dyDescent="0.15">
      <c r="B243" s="1">
        <f t="shared" si="3"/>
        <v>24000</v>
      </c>
      <c r="C243">
        <f>ROUNDDOWN(VLOOKUP(B243,X21テーブル!B$4:E$50,3)*B243+VLOOKUP(B243,X21テーブル!B$4:E$50,4),0)</f>
        <v>626</v>
      </c>
    </row>
    <row r="244" spans="2:3" x14ac:dyDescent="0.15">
      <c r="B244" s="1">
        <f t="shared" si="3"/>
        <v>24100</v>
      </c>
      <c r="C244">
        <f>ROUNDDOWN(VLOOKUP(B244,X21テーブル!B$4:E$50,3)*B244+VLOOKUP(B244,X21テーブル!B$4:E$50,4),0)</f>
        <v>626</v>
      </c>
    </row>
    <row r="245" spans="2:3" x14ac:dyDescent="0.15">
      <c r="B245" s="1">
        <f t="shared" si="3"/>
        <v>24200</v>
      </c>
      <c r="C245">
        <f>ROUNDDOWN(VLOOKUP(B245,X21テーブル!B$4:E$50,3)*B245+VLOOKUP(B245,X21テーブル!B$4:E$50,4),0)</f>
        <v>627</v>
      </c>
    </row>
    <row r="246" spans="2:3" x14ac:dyDescent="0.15">
      <c r="B246" s="1">
        <f t="shared" si="3"/>
        <v>24300</v>
      </c>
      <c r="C246">
        <f>ROUNDDOWN(VLOOKUP(B246,X21テーブル!B$4:E$50,3)*B246+VLOOKUP(B246,X21テーブル!B$4:E$50,4),0)</f>
        <v>627</v>
      </c>
    </row>
    <row r="247" spans="2:3" x14ac:dyDescent="0.15">
      <c r="B247" s="1">
        <f t="shared" si="3"/>
        <v>24400</v>
      </c>
      <c r="C247">
        <f>ROUNDDOWN(VLOOKUP(B247,X21テーブル!B$4:E$50,3)*B247+VLOOKUP(B247,X21テーブル!B$4:E$50,4),0)</f>
        <v>627</v>
      </c>
    </row>
    <row r="248" spans="2:3" x14ac:dyDescent="0.15">
      <c r="B248" s="1">
        <f t="shared" si="3"/>
        <v>24500</v>
      </c>
      <c r="C248">
        <f>ROUNDDOWN(VLOOKUP(B248,X21テーブル!B$4:E$50,3)*B248+VLOOKUP(B248,X21テーブル!B$4:E$50,4),0)</f>
        <v>627</v>
      </c>
    </row>
    <row r="249" spans="2:3" x14ac:dyDescent="0.15">
      <c r="B249" s="1">
        <f t="shared" si="3"/>
        <v>24600</v>
      </c>
      <c r="C249">
        <f>ROUNDDOWN(VLOOKUP(B249,X21テーブル!B$4:E$50,3)*B249+VLOOKUP(B249,X21テーブル!B$4:E$50,4),0)</f>
        <v>628</v>
      </c>
    </row>
    <row r="250" spans="2:3" x14ac:dyDescent="0.15">
      <c r="B250" s="1">
        <f t="shared" si="3"/>
        <v>24700</v>
      </c>
      <c r="C250">
        <f>ROUNDDOWN(VLOOKUP(B250,X21テーブル!B$4:E$50,3)*B250+VLOOKUP(B250,X21テーブル!B$4:E$50,4),0)</f>
        <v>628</v>
      </c>
    </row>
    <row r="251" spans="2:3" x14ac:dyDescent="0.15">
      <c r="B251" s="1">
        <f t="shared" si="3"/>
        <v>24800</v>
      </c>
      <c r="C251">
        <f>ROUNDDOWN(VLOOKUP(B251,X21テーブル!B$4:E$50,3)*B251+VLOOKUP(B251,X21テーブル!B$4:E$50,4),0)</f>
        <v>628</v>
      </c>
    </row>
    <row r="252" spans="2:3" x14ac:dyDescent="0.15">
      <c r="B252" s="1">
        <f t="shared" si="3"/>
        <v>24900</v>
      </c>
      <c r="C252">
        <f>ROUNDDOWN(VLOOKUP(B252,X21テーブル!B$4:E$50,3)*B252+VLOOKUP(B252,X21テーブル!B$4:E$50,4),0)</f>
        <v>628</v>
      </c>
    </row>
    <row r="253" spans="2:3" x14ac:dyDescent="0.15">
      <c r="B253" s="1">
        <f t="shared" si="3"/>
        <v>25000</v>
      </c>
      <c r="C253">
        <f>ROUNDDOWN(VLOOKUP(B253,X21テーブル!B$4:E$50,3)*B253+VLOOKUP(B253,X21テーブル!B$4:E$50,4),0)</f>
        <v>629</v>
      </c>
    </row>
    <row r="254" spans="2:3" x14ac:dyDescent="0.15">
      <c r="B254" s="1">
        <f t="shared" si="3"/>
        <v>25100</v>
      </c>
      <c r="C254">
        <f>ROUNDDOWN(VLOOKUP(B254,X21テーブル!B$4:E$50,3)*B254+VLOOKUP(B254,X21テーブル!B$4:E$50,4),0)</f>
        <v>629</v>
      </c>
    </row>
    <row r="255" spans="2:3" x14ac:dyDescent="0.15">
      <c r="B255" s="1">
        <f t="shared" si="3"/>
        <v>25200</v>
      </c>
      <c r="C255">
        <f>ROUNDDOWN(VLOOKUP(B255,X21テーブル!B$4:E$50,3)*B255+VLOOKUP(B255,X21テーブル!B$4:E$50,4),0)</f>
        <v>629</v>
      </c>
    </row>
    <row r="256" spans="2:3" x14ac:dyDescent="0.15">
      <c r="B256" s="1">
        <f t="shared" si="3"/>
        <v>25300</v>
      </c>
      <c r="C256">
        <f>ROUNDDOWN(VLOOKUP(B256,X21テーブル!B$4:E$50,3)*B256+VLOOKUP(B256,X21テーブル!B$4:E$50,4),0)</f>
        <v>629</v>
      </c>
    </row>
    <row r="257" spans="2:3" x14ac:dyDescent="0.15">
      <c r="B257" s="1">
        <f t="shared" si="3"/>
        <v>25400</v>
      </c>
      <c r="C257">
        <f>ROUNDDOWN(VLOOKUP(B257,X21テーブル!B$4:E$50,3)*B257+VLOOKUP(B257,X21テーブル!B$4:E$50,4),0)</f>
        <v>629</v>
      </c>
    </row>
    <row r="258" spans="2:3" x14ac:dyDescent="0.15">
      <c r="B258" s="1">
        <f t="shared" si="3"/>
        <v>25500</v>
      </c>
      <c r="C258">
        <f>ROUNDDOWN(VLOOKUP(B258,X21テーブル!B$4:E$50,3)*B258+VLOOKUP(B258,X21テーブル!B$4:E$50,4),0)</f>
        <v>630</v>
      </c>
    </row>
    <row r="259" spans="2:3" x14ac:dyDescent="0.15">
      <c r="B259" s="1">
        <f t="shared" si="3"/>
        <v>25600</v>
      </c>
      <c r="C259">
        <f>ROUNDDOWN(VLOOKUP(B259,X21テーブル!B$4:E$50,3)*B259+VLOOKUP(B259,X21テーブル!B$4:E$50,4),0)</f>
        <v>630</v>
      </c>
    </row>
    <row r="260" spans="2:3" x14ac:dyDescent="0.15">
      <c r="B260" s="1">
        <f t="shared" si="3"/>
        <v>25700</v>
      </c>
      <c r="C260">
        <f>ROUNDDOWN(VLOOKUP(B260,X21テーブル!B$4:E$50,3)*B260+VLOOKUP(B260,X21テーブル!B$4:E$50,4),0)</f>
        <v>630</v>
      </c>
    </row>
    <row r="261" spans="2:3" x14ac:dyDescent="0.15">
      <c r="B261" s="1">
        <f t="shared" ref="B261:B296" si="4">+B260+100</f>
        <v>25800</v>
      </c>
      <c r="C261">
        <f>ROUNDDOWN(VLOOKUP(B261,X21テーブル!B$4:E$50,3)*B261+VLOOKUP(B261,X21テーブル!B$4:E$50,4),0)</f>
        <v>630</v>
      </c>
    </row>
    <row r="262" spans="2:3" x14ac:dyDescent="0.15">
      <c r="B262" s="1">
        <f t="shared" si="4"/>
        <v>25900</v>
      </c>
      <c r="C262">
        <f>ROUNDDOWN(VLOOKUP(B262,X21テーブル!B$4:E$50,3)*B262+VLOOKUP(B262,X21テーブル!B$4:E$50,4),0)</f>
        <v>630</v>
      </c>
    </row>
    <row r="263" spans="2:3" x14ac:dyDescent="0.15">
      <c r="B263" s="1">
        <f t="shared" si="4"/>
        <v>26000</v>
      </c>
      <c r="C263">
        <f>ROUNDDOWN(VLOOKUP(B263,X21テーブル!B$4:E$50,3)*B263+VLOOKUP(B263,X21テーブル!B$4:E$50,4),0)</f>
        <v>631</v>
      </c>
    </row>
    <row r="264" spans="2:3" x14ac:dyDescent="0.15">
      <c r="B264" s="1">
        <f t="shared" si="4"/>
        <v>26100</v>
      </c>
      <c r="C264">
        <f>ROUNDDOWN(VLOOKUP(B264,X21テーブル!B$4:E$50,3)*B264+VLOOKUP(B264,X21テーブル!B$4:E$50,4),0)</f>
        <v>631</v>
      </c>
    </row>
    <row r="265" spans="2:3" x14ac:dyDescent="0.15">
      <c r="B265" s="1">
        <f t="shared" si="4"/>
        <v>26200</v>
      </c>
      <c r="C265">
        <f>ROUNDDOWN(VLOOKUP(B265,X21テーブル!B$4:E$50,3)*B265+VLOOKUP(B265,X21テーブル!B$4:E$50,4),0)</f>
        <v>631</v>
      </c>
    </row>
    <row r="266" spans="2:3" x14ac:dyDescent="0.15">
      <c r="B266" s="1">
        <f t="shared" si="4"/>
        <v>26300</v>
      </c>
      <c r="C266">
        <f>ROUNDDOWN(VLOOKUP(B266,X21テーブル!B$4:E$50,3)*B266+VLOOKUP(B266,X21テーブル!B$4:E$50,4),0)</f>
        <v>631</v>
      </c>
    </row>
    <row r="267" spans="2:3" x14ac:dyDescent="0.15">
      <c r="B267" s="1">
        <f t="shared" si="4"/>
        <v>26400</v>
      </c>
      <c r="C267">
        <f>ROUNDDOWN(VLOOKUP(B267,X21テーブル!B$4:E$50,3)*B267+VLOOKUP(B267,X21テーブル!B$4:E$50,4),0)</f>
        <v>631</v>
      </c>
    </row>
    <row r="268" spans="2:3" x14ac:dyDescent="0.15">
      <c r="B268" s="1">
        <f t="shared" si="4"/>
        <v>26500</v>
      </c>
      <c r="C268">
        <f>ROUNDDOWN(VLOOKUP(B268,X21テーブル!B$4:E$50,3)*B268+VLOOKUP(B268,X21テーブル!B$4:E$50,4),0)</f>
        <v>632</v>
      </c>
    </row>
    <row r="269" spans="2:3" x14ac:dyDescent="0.15">
      <c r="B269" s="1">
        <f t="shared" si="4"/>
        <v>26600</v>
      </c>
      <c r="C269">
        <f>ROUNDDOWN(VLOOKUP(B269,X21テーブル!B$4:E$50,3)*B269+VLOOKUP(B269,X21テーブル!B$4:E$50,4),0)</f>
        <v>632</v>
      </c>
    </row>
    <row r="270" spans="2:3" x14ac:dyDescent="0.15">
      <c r="B270" s="1">
        <f t="shared" si="4"/>
        <v>26700</v>
      </c>
      <c r="C270">
        <f>ROUNDDOWN(VLOOKUP(B270,X21テーブル!B$4:E$50,3)*B270+VLOOKUP(B270,X21テーブル!B$4:E$50,4),0)</f>
        <v>632</v>
      </c>
    </row>
    <row r="271" spans="2:3" x14ac:dyDescent="0.15">
      <c r="B271" s="1">
        <f t="shared" si="4"/>
        <v>26800</v>
      </c>
      <c r="C271">
        <f>ROUNDDOWN(VLOOKUP(B271,X21テーブル!B$4:E$50,3)*B271+VLOOKUP(B271,X21テーブル!B$4:E$50,4),0)</f>
        <v>632</v>
      </c>
    </row>
    <row r="272" spans="2:3" x14ac:dyDescent="0.15">
      <c r="B272" s="1">
        <f t="shared" si="4"/>
        <v>26900</v>
      </c>
      <c r="C272">
        <f>ROUNDDOWN(VLOOKUP(B272,X21テーブル!B$4:E$50,3)*B272+VLOOKUP(B272,X21テーブル!B$4:E$50,4),0)</f>
        <v>632</v>
      </c>
    </row>
    <row r="273" spans="2:3" x14ac:dyDescent="0.15">
      <c r="B273" s="1">
        <f t="shared" si="4"/>
        <v>27000</v>
      </c>
      <c r="C273">
        <f>ROUNDDOWN(VLOOKUP(B273,X21テーブル!B$4:E$50,3)*B273+VLOOKUP(B273,X21テーブル!B$4:E$50,4),0)</f>
        <v>633</v>
      </c>
    </row>
    <row r="274" spans="2:3" x14ac:dyDescent="0.15">
      <c r="B274" s="1">
        <f t="shared" si="4"/>
        <v>27100</v>
      </c>
      <c r="C274">
        <f>ROUNDDOWN(VLOOKUP(B274,X21テーブル!B$4:E$50,3)*B274+VLOOKUP(B274,X21テーブル!B$4:E$50,4),0)</f>
        <v>633</v>
      </c>
    </row>
    <row r="275" spans="2:3" x14ac:dyDescent="0.15">
      <c r="B275" s="1">
        <f t="shared" si="4"/>
        <v>27200</v>
      </c>
      <c r="C275">
        <f>ROUNDDOWN(VLOOKUP(B275,X21テーブル!B$4:E$50,3)*B275+VLOOKUP(B275,X21テーブル!B$4:E$50,4),0)</f>
        <v>633</v>
      </c>
    </row>
    <row r="276" spans="2:3" x14ac:dyDescent="0.15">
      <c r="B276" s="1">
        <f t="shared" si="4"/>
        <v>27300</v>
      </c>
      <c r="C276">
        <f>ROUNDDOWN(VLOOKUP(B276,X21テーブル!B$4:E$50,3)*B276+VLOOKUP(B276,X21テーブル!B$4:E$50,4),0)</f>
        <v>633</v>
      </c>
    </row>
    <row r="277" spans="2:3" x14ac:dyDescent="0.15">
      <c r="B277" s="1">
        <f t="shared" si="4"/>
        <v>27400</v>
      </c>
      <c r="C277">
        <f>ROUNDDOWN(VLOOKUP(B277,X21テーブル!B$4:E$50,3)*B277+VLOOKUP(B277,X21テーブル!B$4:E$50,4),0)</f>
        <v>633</v>
      </c>
    </row>
    <row r="278" spans="2:3" x14ac:dyDescent="0.15">
      <c r="B278" s="1">
        <f t="shared" si="4"/>
        <v>27500</v>
      </c>
      <c r="C278">
        <f>ROUNDDOWN(VLOOKUP(B278,X21テーブル!B$4:E$50,3)*B278+VLOOKUP(B278,X21テーブル!B$4:E$50,4),0)</f>
        <v>634</v>
      </c>
    </row>
    <row r="279" spans="2:3" x14ac:dyDescent="0.15">
      <c r="B279" s="1">
        <f t="shared" si="4"/>
        <v>27600</v>
      </c>
      <c r="C279">
        <f>ROUNDDOWN(VLOOKUP(B279,X21テーブル!B$4:E$50,3)*B279+VLOOKUP(B279,X21テーブル!B$4:E$50,4),0)</f>
        <v>634</v>
      </c>
    </row>
    <row r="280" spans="2:3" x14ac:dyDescent="0.15">
      <c r="B280" s="1">
        <f t="shared" si="4"/>
        <v>27700</v>
      </c>
      <c r="C280">
        <f>ROUNDDOWN(VLOOKUP(B280,X21テーブル!B$4:E$50,3)*B280+VLOOKUP(B280,X21テーブル!B$4:E$50,4),0)</f>
        <v>634</v>
      </c>
    </row>
    <row r="281" spans="2:3" x14ac:dyDescent="0.15">
      <c r="B281" s="1">
        <f t="shared" si="4"/>
        <v>27800</v>
      </c>
      <c r="C281">
        <f>ROUNDDOWN(VLOOKUP(B281,X21テーブル!B$4:E$50,3)*B281+VLOOKUP(B281,X21テーブル!B$4:E$50,4),0)</f>
        <v>634</v>
      </c>
    </row>
    <row r="282" spans="2:3" x14ac:dyDescent="0.15">
      <c r="B282" s="1">
        <f t="shared" si="4"/>
        <v>27900</v>
      </c>
      <c r="C282">
        <f>ROUNDDOWN(VLOOKUP(B282,X21テーブル!B$4:E$50,3)*B282+VLOOKUP(B282,X21テーブル!B$4:E$50,4),0)</f>
        <v>634</v>
      </c>
    </row>
    <row r="283" spans="2:3" x14ac:dyDescent="0.15">
      <c r="B283" s="1">
        <f t="shared" si="4"/>
        <v>28000</v>
      </c>
      <c r="C283">
        <f>ROUNDDOWN(VLOOKUP(B283,X21テーブル!B$4:E$50,3)*B283+VLOOKUP(B283,X21テーブル!B$4:E$50,4),0)</f>
        <v>635</v>
      </c>
    </row>
    <row r="284" spans="2:3" x14ac:dyDescent="0.15">
      <c r="B284" s="1">
        <f t="shared" si="4"/>
        <v>28100</v>
      </c>
      <c r="C284">
        <f>ROUNDDOWN(VLOOKUP(B284,X21テーブル!B$4:E$50,3)*B284+VLOOKUP(B284,X21テーブル!B$4:E$50,4),0)</f>
        <v>635</v>
      </c>
    </row>
    <row r="285" spans="2:3" x14ac:dyDescent="0.15">
      <c r="B285" s="1">
        <f t="shared" si="4"/>
        <v>28200</v>
      </c>
      <c r="C285">
        <f>ROUNDDOWN(VLOOKUP(B285,X21テーブル!B$4:E$50,3)*B285+VLOOKUP(B285,X21テーブル!B$4:E$50,4),0)</f>
        <v>635</v>
      </c>
    </row>
    <row r="286" spans="2:3" x14ac:dyDescent="0.15">
      <c r="B286" s="1">
        <f t="shared" si="4"/>
        <v>28300</v>
      </c>
      <c r="C286">
        <f>ROUNDDOWN(VLOOKUP(B286,X21テーブル!B$4:E$50,3)*B286+VLOOKUP(B286,X21テーブル!B$4:E$50,4),0)</f>
        <v>635</v>
      </c>
    </row>
    <row r="287" spans="2:3" x14ac:dyDescent="0.15">
      <c r="B287" s="1">
        <f t="shared" si="4"/>
        <v>28400</v>
      </c>
      <c r="C287">
        <f>ROUNDDOWN(VLOOKUP(B287,X21テーブル!B$4:E$50,3)*B287+VLOOKUP(B287,X21テーブル!B$4:E$50,4),0)</f>
        <v>635</v>
      </c>
    </row>
    <row r="288" spans="2:3" x14ac:dyDescent="0.15">
      <c r="B288" s="1">
        <f t="shared" si="4"/>
        <v>28500</v>
      </c>
      <c r="C288">
        <f>ROUNDDOWN(VLOOKUP(B288,X21テーブル!B$4:E$50,3)*B288+VLOOKUP(B288,X21テーブル!B$4:E$50,4),0)</f>
        <v>636</v>
      </c>
    </row>
    <row r="289" spans="2:3" x14ac:dyDescent="0.15">
      <c r="B289" s="1">
        <f t="shared" si="4"/>
        <v>28600</v>
      </c>
      <c r="C289">
        <f>ROUNDDOWN(VLOOKUP(B289,X21テーブル!B$4:E$50,3)*B289+VLOOKUP(B289,X21テーブル!B$4:E$50,4),0)</f>
        <v>636</v>
      </c>
    </row>
    <row r="290" spans="2:3" x14ac:dyDescent="0.15">
      <c r="B290" s="1">
        <f t="shared" si="4"/>
        <v>28700</v>
      </c>
      <c r="C290">
        <f>ROUNDDOWN(VLOOKUP(B290,X21テーブル!B$4:E$50,3)*B290+VLOOKUP(B290,X21テーブル!B$4:E$50,4),0)</f>
        <v>636</v>
      </c>
    </row>
    <row r="291" spans="2:3" x14ac:dyDescent="0.15">
      <c r="B291" s="1">
        <f t="shared" si="4"/>
        <v>28800</v>
      </c>
      <c r="C291">
        <f>ROUNDDOWN(VLOOKUP(B291,X21テーブル!B$4:E$50,3)*B291+VLOOKUP(B291,X21テーブル!B$4:E$50,4),0)</f>
        <v>636</v>
      </c>
    </row>
    <row r="292" spans="2:3" x14ac:dyDescent="0.15">
      <c r="B292" s="1">
        <f t="shared" si="4"/>
        <v>28900</v>
      </c>
      <c r="C292">
        <f>ROUNDDOWN(VLOOKUP(B292,X21テーブル!B$4:E$50,3)*B292+VLOOKUP(B292,X21テーブル!B$4:E$50,4),0)</f>
        <v>636</v>
      </c>
    </row>
    <row r="293" spans="2:3" x14ac:dyDescent="0.15">
      <c r="B293" s="1">
        <f t="shared" si="4"/>
        <v>29000</v>
      </c>
      <c r="C293">
        <f>ROUNDDOWN(VLOOKUP(B293,X21テーブル!B$4:E$50,3)*B293+VLOOKUP(B293,X21テーブル!B$4:E$50,4),0)</f>
        <v>637</v>
      </c>
    </row>
    <row r="294" spans="2:3" x14ac:dyDescent="0.15">
      <c r="B294" s="1">
        <f t="shared" si="4"/>
        <v>29100</v>
      </c>
      <c r="C294">
        <f>ROUNDDOWN(VLOOKUP(B294,X21テーブル!B$4:E$50,3)*B294+VLOOKUP(B294,X21テーブル!B$4:E$50,4),0)</f>
        <v>637</v>
      </c>
    </row>
    <row r="295" spans="2:3" x14ac:dyDescent="0.15">
      <c r="B295" s="1">
        <f t="shared" si="4"/>
        <v>29200</v>
      </c>
      <c r="C295">
        <f>ROUNDDOWN(VLOOKUP(B295,X21テーブル!B$4:E$50,3)*B295+VLOOKUP(B295,X21テーブル!B$4:E$50,4),0)</f>
        <v>637</v>
      </c>
    </row>
    <row r="296" spans="2:3" x14ac:dyDescent="0.15">
      <c r="B296" s="1">
        <f t="shared" si="4"/>
        <v>29300</v>
      </c>
      <c r="C296">
        <f>ROUNDDOWN(VLOOKUP(B296,X21テーブル!B$4:E$50,3)*B296+VLOOKUP(B296,X21テーブル!B$4:E$50,4),0)</f>
        <v>637</v>
      </c>
    </row>
    <row r="297" spans="2:3" x14ac:dyDescent="0.15">
      <c r="B297" s="1">
        <f t="shared" ref="B297:B360" si="5">+B296+100</f>
        <v>29400</v>
      </c>
      <c r="C297">
        <f>ROUNDDOWN(VLOOKUP(B297,X21テーブル!B$4:E$50,3)*B297+VLOOKUP(B297,X21テーブル!B$4:E$50,4),0)</f>
        <v>637</v>
      </c>
    </row>
    <row r="298" spans="2:3" x14ac:dyDescent="0.15">
      <c r="B298" s="1">
        <f t="shared" si="5"/>
        <v>29500</v>
      </c>
      <c r="C298">
        <f>ROUNDDOWN(VLOOKUP(B298,X21テーブル!B$4:E$50,3)*B298+VLOOKUP(B298,X21テーブル!B$4:E$50,4),0)</f>
        <v>638</v>
      </c>
    </row>
    <row r="299" spans="2:3" x14ac:dyDescent="0.15">
      <c r="B299" s="1">
        <f t="shared" si="5"/>
        <v>29600</v>
      </c>
      <c r="C299">
        <f>ROUNDDOWN(VLOOKUP(B299,X21テーブル!B$4:E$50,3)*B299+VLOOKUP(B299,X21テーブル!B$4:E$50,4),0)</f>
        <v>638</v>
      </c>
    </row>
    <row r="300" spans="2:3" x14ac:dyDescent="0.15">
      <c r="B300" s="1">
        <f t="shared" si="5"/>
        <v>29700</v>
      </c>
      <c r="C300">
        <f>ROUNDDOWN(VLOOKUP(B300,X21テーブル!B$4:E$50,3)*B300+VLOOKUP(B300,X21テーブル!B$4:E$50,4),0)</f>
        <v>638</v>
      </c>
    </row>
    <row r="301" spans="2:3" x14ac:dyDescent="0.15">
      <c r="B301" s="1">
        <f t="shared" si="5"/>
        <v>29800</v>
      </c>
      <c r="C301">
        <f>ROUNDDOWN(VLOOKUP(B301,X21テーブル!B$4:E$50,3)*B301+VLOOKUP(B301,X21テーブル!B$4:E$50,4),0)</f>
        <v>638</v>
      </c>
    </row>
    <row r="302" spans="2:3" x14ac:dyDescent="0.15">
      <c r="B302" s="1">
        <f t="shared" si="5"/>
        <v>29900</v>
      </c>
      <c r="C302">
        <f>ROUNDDOWN(VLOOKUP(B302,X21テーブル!B$4:E$50,3)*B302+VLOOKUP(B302,X21テーブル!B$4:E$50,4),0)</f>
        <v>638</v>
      </c>
    </row>
    <row r="303" spans="2:3" x14ac:dyDescent="0.15">
      <c r="B303" s="1">
        <f t="shared" si="5"/>
        <v>30000</v>
      </c>
      <c r="C303">
        <f>ROUNDDOWN(VLOOKUP(B303,X21テーブル!B$4:E$50,3)*B303+VLOOKUP(B303,X21テーブル!B$4:E$50,4),0)</f>
        <v>639</v>
      </c>
    </row>
    <row r="304" spans="2:3" x14ac:dyDescent="0.15">
      <c r="B304" s="1">
        <f t="shared" si="5"/>
        <v>30100</v>
      </c>
      <c r="C304">
        <f>ROUNDDOWN(VLOOKUP(B304,X21テーブル!B$4:E$50,3)*B304+VLOOKUP(B304,X21テーブル!B$4:E$50,4),0)</f>
        <v>639</v>
      </c>
    </row>
    <row r="305" spans="2:3" x14ac:dyDescent="0.15">
      <c r="B305" s="1">
        <f t="shared" si="5"/>
        <v>30200</v>
      </c>
      <c r="C305">
        <f>ROUNDDOWN(VLOOKUP(B305,X21テーブル!B$4:E$50,3)*B305+VLOOKUP(B305,X21テーブル!B$4:E$50,4),0)</f>
        <v>639</v>
      </c>
    </row>
    <row r="306" spans="2:3" x14ac:dyDescent="0.15">
      <c r="B306" s="1">
        <f t="shared" si="5"/>
        <v>30300</v>
      </c>
      <c r="C306">
        <f>ROUNDDOWN(VLOOKUP(B306,X21テーブル!B$4:E$50,3)*B306+VLOOKUP(B306,X21テーブル!B$4:E$50,4),0)</f>
        <v>639</v>
      </c>
    </row>
    <row r="307" spans="2:3" x14ac:dyDescent="0.15">
      <c r="B307" s="1">
        <f t="shared" si="5"/>
        <v>30400</v>
      </c>
      <c r="C307">
        <f>ROUNDDOWN(VLOOKUP(B307,X21テーブル!B$4:E$50,3)*B307+VLOOKUP(B307,X21テーブル!B$4:E$50,4),0)</f>
        <v>639</v>
      </c>
    </row>
    <row r="308" spans="2:3" x14ac:dyDescent="0.15">
      <c r="B308" s="1">
        <f t="shared" si="5"/>
        <v>30500</v>
      </c>
      <c r="C308">
        <f>ROUNDDOWN(VLOOKUP(B308,X21テーブル!B$4:E$50,3)*B308+VLOOKUP(B308,X21テーブル!B$4:E$50,4),0)</f>
        <v>639</v>
      </c>
    </row>
    <row r="309" spans="2:3" x14ac:dyDescent="0.15">
      <c r="B309" s="1">
        <f t="shared" si="5"/>
        <v>30600</v>
      </c>
      <c r="C309">
        <f>ROUNDDOWN(VLOOKUP(B309,X21テーブル!B$4:E$50,3)*B309+VLOOKUP(B309,X21テーブル!B$4:E$50,4),0)</f>
        <v>639</v>
      </c>
    </row>
    <row r="310" spans="2:3" x14ac:dyDescent="0.15">
      <c r="B310" s="1">
        <f t="shared" si="5"/>
        <v>30700</v>
      </c>
      <c r="C310">
        <f>ROUNDDOWN(VLOOKUP(B310,X21テーブル!B$4:E$50,3)*B310+VLOOKUP(B310,X21テーブル!B$4:E$50,4),0)</f>
        <v>640</v>
      </c>
    </row>
    <row r="311" spans="2:3" x14ac:dyDescent="0.15">
      <c r="B311" s="1">
        <f t="shared" si="5"/>
        <v>30800</v>
      </c>
      <c r="C311">
        <f>ROUNDDOWN(VLOOKUP(B311,X21テーブル!B$4:E$50,3)*B311+VLOOKUP(B311,X21テーブル!B$4:E$50,4),0)</f>
        <v>640</v>
      </c>
    </row>
    <row r="312" spans="2:3" x14ac:dyDescent="0.15">
      <c r="B312" s="1">
        <f t="shared" si="5"/>
        <v>30900</v>
      </c>
      <c r="C312">
        <f>ROUNDDOWN(VLOOKUP(B312,X21テーブル!B$4:E$50,3)*B312+VLOOKUP(B312,X21テーブル!B$4:E$50,4),0)</f>
        <v>640</v>
      </c>
    </row>
    <row r="313" spans="2:3" x14ac:dyDescent="0.15">
      <c r="B313" s="1">
        <f t="shared" si="5"/>
        <v>31000</v>
      </c>
      <c r="C313">
        <f>ROUNDDOWN(VLOOKUP(B313,X21テーブル!B$4:E$50,3)*B313+VLOOKUP(B313,X21テーブル!B$4:E$50,4),0)</f>
        <v>640</v>
      </c>
    </row>
    <row r="314" spans="2:3" x14ac:dyDescent="0.15">
      <c r="B314" s="1">
        <f t="shared" si="5"/>
        <v>31100</v>
      </c>
      <c r="C314">
        <f>ROUNDDOWN(VLOOKUP(B314,X21テーブル!B$4:E$50,3)*B314+VLOOKUP(B314,X21テーブル!B$4:E$50,4),0)</f>
        <v>640</v>
      </c>
    </row>
    <row r="315" spans="2:3" x14ac:dyDescent="0.15">
      <c r="B315" s="1">
        <f t="shared" si="5"/>
        <v>31200</v>
      </c>
      <c r="C315">
        <f>ROUNDDOWN(VLOOKUP(B315,X21テーブル!B$4:E$50,3)*B315+VLOOKUP(B315,X21テーブル!B$4:E$50,4),0)</f>
        <v>640</v>
      </c>
    </row>
    <row r="316" spans="2:3" x14ac:dyDescent="0.15">
      <c r="B316" s="1">
        <f t="shared" si="5"/>
        <v>31300</v>
      </c>
      <c r="C316">
        <f>ROUNDDOWN(VLOOKUP(B316,X21テーブル!B$4:E$50,3)*B316+VLOOKUP(B316,X21テーブル!B$4:E$50,4),0)</f>
        <v>641</v>
      </c>
    </row>
    <row r="317" spans="2:3" x14ac:dyDescent="0.15">
      <c r="B317" s="1">
        <f t="shared" si="5"/>
        <v>31400</v>
      </c>
      <c r="C317">
        <f>ROUNDDOWN(VLOOKUP(B317,X21テーブル!B$4:E$50,3)*B317+VLOOKUP(B317,X21テーブル!B$4:E$50,4),0)</f>
        <v>641</v>
      </c>
    </row>
    <row r="318" spans="2:3" x14ac:dyDescent="0.15">
      <c r="B318" s="1">
        <f t="shared" si="5"/>
        <v>31500</v>
      </c>
      <c r="C318">
        <f>ROUNDDOWN(VLOOKUP(B318,X21テーブル!B$4:E$50,3)*B318+VLOOKUP(B318,X21テーブル!B$4:E$50,4),0)</f>
        <v>641</v>
      </c>
    </row>
    <row r="319" spans="2:3" x14ac:dyDescent="0.15">
      <c r="B319" s="1">
        <f t="shared" si="5"/>
        <v>31600</v>
      </c>
      <c r="C319">
        <f>ROUNDDOWN(VLOOKUP(B319,X21テーブル!B$4:E$50,3)*B319+VLOOKUP(B319,X21テーブル!B$4:E$50,4),0)</f>
        <v>641</v>
      </c>
    </row>
    <row r="320" spans="2:3" x14ac:dyDescent="0.15">
      <c r="B320" s="1">
        <f t="shared" si="5"/>
        <v>31700</v>
      </c>
      <c r="C320">
        <f>ROUNDDOWN(VLOOKUP(B320,X21テーブル!B$4:E$50,3)*B320+VLOOKUP(B320,X21テーブル!B$4:E$50,4),0)</f>
        <v>641</v>
      </c>
    </row>
    <row r="321" spans="2:3" x14ac:dyDescent="0.15">
      <c r="B321" s="1">
        <f t="shared" si="5"/>
        <v>31800</v>
      </c>
      <c r="C321">
        <f>ROUNDDOWN(VLOOKUP(B321,X21テーブル!B$4:E$50,3)*B321+VLOOKUP(B321,X21テーブル!B$4:E$50,4),0)</f>
        <v>641</v>
      </c>
    </row>
    <row r="322" spans="2:3" x14ac:dyDescent="0.15">
      <c r="B322" s="1">
        <f t="shared" si="5"/>
        <v>31900</v>
      </c>
      <c r="C322">
        <f>ROUNDDOWN(VLOOKUP(B322,X21テーブル!B$4:E$50,3)*B322+VLOOKUP(B322,X21テーブル!B$4:E$50,4),0)</f>
        <v>642</v>
      </c>
    </row>
    <row r="323" spans="2:3" x14ac:dyDescent="0.15">
      <c r="B323" s="1">
        <f t="shared" si="5"/>
        <v>32000</v>
      </c>
      <c r="C323">
        <f>ROUNDDOWN(VLOOKUP(B323,X21テーブル!B$4:E$50,3)*B323+VLOOKUP(B323,X21テーブル!B$4:E$50,4),0)</f>
        <v>642</v>
      </c>
    </row>
    <row r="324" spans="2:3" x14ac:dyDescent="0.15">
      <c r="B324" s="1">
        <f t="shared" si="5"/>
        <v>32100</v>
      </c>
      <c r="C324">
        <f>ROUNDDOWN(VLOOKUP(B324,X21テーブル!B$4:E$50,3)*B324+VLOOKUP(B324,X21テーブル!B$4:E$50,4),0)</f>
        <v>642</v>
      </c>
    </row>
    <row r="325" spans="2:3" x14ac:dyDescent="0.15">
      <c r="B325" s="1">
        <f t="shared" si="5"/>
        <v>32200</v>
      </c>
      <c r="C325">
        <f>ROUNDDOWN(VLOOKUP(B325,X21テーブル!B$4:E$50,3)*B325+VLOOKUP(B325,X21テーブル!B$4:E$50,4),0)</f>
        <v>642</v>
      </c>
    </row>
    <row r="326" spans="2:3" x14ac:dyDescent="0.15">
      <c r="B326" s="1">
        <f t="shared" si="5"/>
        <v>32300</v>
      </c>
      <c r="C326">
        <f>ROUNDDOWN(VLOOKUP(B326,X21テーブル!B$4:E$50,3)*B326+VLOOKUP(B326,X21テーブル!B$4:E$50,4),0)</f>
        <v>642</v>
      </c>
    </row>
    <row r="327" spans="2:3" x14ac:dyDescent="0.15">
      <c r="B327" s="1">
        <f t="shared" si="5"/>
        <v>32400</v>
      </c>
      <c r="C327">
        <f>ROUNDDOWN(VLOOKUP(B327,X21テーブル!B$4:E$50,3)*B327+VLOOKUP(B327,X21テーブル!B$4:E$50,4),0)</f>
        <v>642</v>
      </c>
    </row>
    <row r="328" spans="2:3" x14ac:dyDescent="0.15">
      <c r="B328" s="1">
        <f t="shared" si="5"/>
        <v>32500</v>
      </c>
      <c r="C328">
        <f>ROUNDDOWN(VLOOKUP(B328,X21テーブル!B$4:E$50,3)*B328+VLOOKUP(B328,X21テーブル!B$4:E$50,4),0)</f>
        <v>643</v>
      </c>
    </row>
    <row r="329" spans="2:3" x14ac:dyDescent="0.15">
      <c r="B329" s="1">
        <f t="shared" si="5"/>
        <v>32600</v>
      </c>
      <c r="C329">
        <f>ROUNDDOWN(VLOOKUP(B329,X21テーブル!B$4:E$50,3)*B329+VLOOKUP(B329,X21テーブル!B$4:E$50,4),0)</f>
        <v>643</v>
      </c>
    </row>
    <row r="330" spans="2:3" x14ac:dyDescent="0.15">
      <c r="B330" s="1">
        <f t="shared" si="5"/>
        <v>32700</v>
      </c>
      <c r="C330">
        <f>ROUNDDOWN(VLOOKUP(B330,X21テーブル!B$4:E$50,3)*B330+VLOOKUP(B330,X21テーブル!B$4:E$50,4),0)</f>
        <v>643</v>
      </c>
    </row>
    <row r="331" spans="2:3" x14ac:dyDescent="0.15">
      <c r="B331" s="1">
        <f t="shared" si="5"/>
        <v>32800</v>
      </c>
      <c r="C331">
        <f>ROUNDDOWN(VLOOKUP(B331,X21テーブル!B$4:E$50,3)*B331+VLOOKUP(B331,X21テーブル!B$4:E$50,4),0)</f>
        <v>643</v>
      </c>
    </row>
    <row r="332" spans="2:3" x14ac:dyDescent="0.15">
      <c r="B332" s="1">
        <f t="shared" si="5"/>
        <v>32900</v>
      </c>
      <c r="C332">
        <f>ROUNDDOWN(VLOOKUP(B332,X21テーブル!B$4:E$50,3)*B332+VLOOKUP(B332,X21テーブル!B$4:E$50,4),0)</f>
        <v>643</v>
      </c>
    </row>
    <row r="333" spans="2:3" x14ac:dyDescent="0.15">
      <c r="B333" s="1">
        <f t="shared" si="5"/>
        <v>33000</v>
      </c>
      <c r="C333">
        <f>ROUNDDOWN(VLOOKUP(B333,X21テーブル!B$4:E$50,3)*B333+VLOOKUP(B333,X21テーブル!B$4:E$50,4),0)</f>
        <v>643</v>
      </c>
    </row>
    <row r="334" spans="2:3" x14ac:dyDescent="0.15">
      <c r="B334" s="1">
        <f t="shared" si="5"/>
        <v>33100</v>
      </c>
      <c r="C334">
        <f>ROUNDDOWN(VLOOKUP(B334,X21テーブル!B$4:E$50,3)*B334+VLOOKUP(B334,X21テーブル!B$4:E$50,4),0)</f>
        <v>643</v>
      </c>
    </row>
    <row r="335" spans="2:3" x14ac:dyDescent="0.15">
      <c r="B335" s="1">
        <f t="shared" si="5"/>
        <v>33200</v>
      </c>
      <c r="C335">
        <f>ROUNDDOWN(VLOOKUP(B335,X21テーブル!B$4:E$50,3)*B335+VLOOKUP(B335,X21テーブル!B$4:E$50,4),0)</f>
        <v>644</v>
      </c>
    </row>
    <row r="336" spans="2:3" x14ac:dyDescent="0.15">
      <c r="B336" s="1">
        <f t="shared" si="5"/>
        <v>33300</v>
      </c>
      <c r="C336">
        <f>ROUNDDOWN(VLOOKUP(B336,X21テーブル!B$4:E$50,3)*B336+VLOOKUP(B336,X21テーブル!B$4:E$50,4),0)</f>
        <v>644</v>
      </c>
    </row>
    <row r="337" spans="2:3" x14ac:dyDescent="0.15">
      <c r="B337" s="1">
        <f t="shared" si="5"/>
        <v>33400</v>
      </c>
      <c r="C337">
        <f>ROUNDDOWN(VLOOKUP(B337,X21テーブル!B$4:E$50,3)*B337+VLOOKUP(B337,X21テーブル!B$4:E$50,4),0)</f>
        <v>644</v>
      </c>
    </row>
    <row r="338" spans="2:3" x14ac:dyDescent="0.15">
      <c r="B338" s="1">
        <f t="shared" si="5"/>
        <v>33500</v>
      </c>
      <c r="C338">
        <f>ROUNDDOWN(VLOOKUP(B338,X21テーブル!B$4:E$50,3)*B338+VLOOKUP(B338,X21テーブル!B$4:E$50,4),0)</f>
        <v>644</v>
      </c>
    </row>
    <row r="339" spans="2:3" x14ac:dyDescent="0.15">
      <c r="B339" s="1">
        <f t="shared" si="5"/>
        <v>33600</v>
      </c>
      <c r="C339">
        <f>ROUNDDOWN(VLOOKUP(B339,X21テーブル!B$4:E$50,3)*B339+VLOOKUP(B339,X21テーブル!B$4:E$50,4),0)</f>
        <v>644</v>
      </c>
    </row>
    <row r="340" spans="2:3" x14ac:dyDescent="0.15">
      <c r="B340" s="1">
        <f t="shared" si="5"/>
        <v>33700</v>
      </c>
      <c r="C340">
        <f>ROUNDDOWN(VLOOKUP(B340,X21テーブル!B$4:E$50,3)*B340+VLOOKUP(B340,X21テーブル!B$4:E$50,4),0)</f>
        <v>644</v>
      </c>
    </row>
    <row r="341" spans="2:3" x14ac:dyDescent="0.15">
      <c r="B341" s="1">
        <f t="shared" si="5"/>
        <v>33800</v>
      </c>
      <c r="C341">
        <f>ROUNDDOWN(VLOOKUP(B341,X21テーブル!B$4:E$50,3)*B341+VLOOKUP(B341,X21テーブル!B$4:E$50,4),0)</f>
        <v>645</v>
      </c>
    </row>
    <row r="342" spans="2:3" x14ac:dyDescent="0.15">
      <c r="B342" s="1">
        <f t="shared" si="5"/>
        <v>33900</v>
      </c>
      <c r="C342">
        <f>ROUNDDOWN(VLOOKUP(B342,X21テーブル!B$4:E$50,3)*B342+VLOOKUP(B342,X21テーブル!B$4:E$50,4),0)</f>
        <v>645</v>
      </c>
    </row>
    <row r="343" spans="2:3" x14ac:dyDescent="0.15">
      <c r="B343" s="1">
        <f t="shared" si="5"/>
        <v>34000</v>
      </c>
      <c r="C343">
        <f>ROUNDDOWN(VLOOKUP(B343,X21テーブル!B$4:E$50,3)*B343+VLOOKUP(B343,X21テーブル!B$4:E$50,4),0)</f>
        <v>645</v>
      </c>
    </row>
    <row r="344" spans="2:3" x14ac:dyDescent="0.15">
      <c r="B344" s="1">
        <f t="shared" si="5"/>
        <v>34100</v>
      </c>
      <c r="C344">
        <f>ROUNDDOWN(VLOOKUP(B344,X21テーブル!B$4:E$50,3)*B344+VLOOKUP(B344,X21テーブル!B$4:E$50,4),0)</f>
        <v>645</v>
      </c>
    </row>
    <row r="345" spans="2:3" x14ac:dyDescent="0.15">
      <c r="B345" s="1">
        <f t="shared" si="5"/>
        <v>34200</v>
      </c>
      <c r="C345">
        <f>ROUNDDOWN(VLOOKUP(B345,X21テーブル!B$4:E$50,3)*B345+VLOOKUP(B345,X21テーブル!B$4:E$50,4),0)</f>
        <v>645</v>
      </c>
    </row>
    <row r="346" spans="2:3" x14ac:dyDescent="0.15">
      <c r="B346" s="1">
        <f t="shared" si="5"/>
        <v>34300</v>
      </c>
      <c r="C346">
        <f>ROUNDDOWN(VLOOKUP(B346,X21テーブル!B$4:E$50,3)*B346+VLOOKUP(B346,X21テーブル!B$4:E$50,4),0)</f>
        <v>645</v>
      </c>
    </row>
    <row r="347" spans="2:3" x14ac:dyDescent="0.15">
      <c r="B347" s="1">
        <f t="shared" si="5"/>
        <v>34400</v>
      </c>
      <c r="C347">
        <f>ROUNDDOWN(VLOOKUP(B347,X21テーブル!B$4:E$50,3)*B347+VLOOKUP(B347,X21テーブル!B$4:E$50,4),0)</f>
        <v>646</v>
      </c>
    </row>
    <row r="348" spans="2:3" x14ac:dyDescent="0.15">
      <c r="B348" s="1">
        <f t="shared" si="5"/>
        <v>34500</v>
      </c>
      <c r="C348">
        <f>ROUNDDOWN(VLOOKUP(B348,X21テーブル!B$4:E$50,3)*B348+VLOOKUP(B348,X21テーブル!B$4:E$50,4),0)</f>
        <v>646</v>
      </c>
    </row>
    <row r="349" spans="2:3" x14ac:dyDescent="0.15">
      <c r="B349" s="1">
        <f t="shared" si="5"/>
        <v>34600</v>
      </c>
      <c r="C349">
        <f>ROUNDDOWN(VLOOKUP(B349,X21テーブル!B$4:E$50,3)*B349+VLOOKUP(B349,X21テーブル!B$4:E$50,4),0)</f>
        <v>646</v>
      </c>
    </row>
    <row r="350" spans="2:3" x14ac:dyDescent="0.15">
      <c r="B350" s="1">
        <f t="shared" si="5"/>
        <v>34700</v>
      </c>
      <c r="C350">
        <f>ROUNDDOWN(VLOOKUP(B350,X21テーブル!B$4:E$50,3)*B350+VLOOKUP(B350,X21テーブル!B$4:E$50,4),0)</f>
        <v>646</v>
      </c>
    </row>
    <row r="351" spans="2:3" x14ac:dyDescent="0.15">
      <c r="B351" s="1">
        <f t="shared" si="5"/>
        <v>34800</v>
      </c>
      <c r="C351">
        <f>ROUNDDOWN(VLOOKUP(B351,X21テーブル!B$4:E$50,3)*B351+VLOOKUP(B351,X21テーブル!B$4:E$50,4),0)</f>
        <v>646</v>
      </c>
    </row>
    <row r="352" spans="2:3" x14ac:dyDescent="0.15">
      <c r="B352" s="1">
        <f t="shared" si="5"/>
        <v>34900</v>
      </c>
      <c r="C352">
        <f>ROUNDDOWN(VLOOKUP(B352,X21テーブル!B$4:E$50,3)*B352+VLOOKUP(B352,X21テーブル!B$4:E$50,4),0)</f>
        <v>646</v>
      </c>
    </row>
    <row r="353" spans="2:3" x14ac:dyDescent="0.15">
      <c r="B353" s="1">
        <f t="shared" si="5"/>
        <v>35000</v>
      </c>
      <c r="C353">
        <f>ROUNDDOWN(VLOOKUP(B353,X21テーブル!B$4:E$50,3)*B353+VLOOKUP(B353,X21テーブル!B$4:E$50,4),0)</f>
        <v>647</v>
      </c>
    </row>
    <row r="354" spans="2:3" x14ac:dyDescent="0.15">
      <c r="B354" s="1">
        <f t="shared" si="5"/>
        <v>35100</v>
      </c>
      <c r="C354">
        <f>ROUNDDOWN(VLOOKUP(B354,X21テーブル!B$4:E$50,3)*B354+VLOOKUP(B354,X21テーブル!B$4:E$50,4),0)</f>
        <v>647</v>
      </c>
    </row>
    <row r="355" spans="2:3" x14ac:dyDescent="0.15">
      <c r="B355" s="1">
        <f t="shared" si="5"/>
        <v>35200</v>
      </c>
      <c r="C355">
        <f>ROUNDDOWN(VLOOKUP(B355,X21テーブル!B$4:E$50,3)*B355+VLOOKUP(B355,X21テーブル!B$4:E$50,4),0)</f>
        <v>647</v>
      </c>
    </row>
    <row r="356" spans="2:3" x14ac:dyDescent="0.15">
      <c r="B356" s="1">
        <f t="shared" si="5"/>
        <v>35300</v>
      </c>
      <c r="C356">
        <f>ROUNDDOWN(VLOOKUP(B356,X21テーブル!B$4:E$50,3)*B356+VLOOKUP(B356,X21テーブル!B$4:E$50,4),0)</f>
        <v>647</v>
      </c>
    </row>
    <row r="357" spans="2:3" x14ac:dyDescent="0.15">
      <c r="B357" s="1">
        <f t="shared" si="5"/>
        <v>35400</v>
      </c>
      <c r="C357">
        <f>ROUNDDOWN(VLOOKUP(B357,X21テーブル!B$4:E$50,3)*B357+VLOOKUP(B357,X21テーブル!B$4:E$50,4),0)</f>
        <v>647</v>
      </c>
    </row>
    <row r="358" spans="2:3" x14ac:dyDescent="0.15">
      <c r="B358" s="1">
        <f t="shared" si="5"/>
        <v>35500</v>
      </c>
      <c r="C358">
        <f>ROUNDDOWN(VLOOKUP(B358,X21テーブル!B$4:E$50,3)*B358+VLOOKUP(B358,X21テーブル!B$4:E$50,4),0)</f>
        <v>647</v>
      </c>
    </row>
    <row r="359" spans="2:3" x14ac:dyDescent="0.15">
      <c r="B359" s="1">
        <f t="shared" si="5"/>
        <v>35600</v>
      </c>
      <c r="C359">
        <f>ROUNDDOWN(VLOOKUP(B359,X21テーブル!B$4:E$50,3)*B359+VLOOKUP(B359,X21テーブル!B$4:E$50,4),0)</f>
        <v>647</v>
      </c>
    </row>
    <row r="360" spans="2:3" x14ac:dyDescent="0.15">
      <c r="B360" s="1">
        <f t="shared" si="5"/>
        <v>35700</v>
      </c>
      <c r="C360">
        <f>ROUNDDOWN(VLOOKUP(B360,X21テーブル!B$4:E$50,3)*B360+VLOOKUP(B360,X21テーブル!B$4:E$50,4),0)</f>
        <v>648</v>
      </c>
    </row>
    <row r="361" spans="2:3" x14ac:dyDescent="0.15">
      <c r="B361" s="1">
        <f t="shared" ref="B361:B424" si="6">+B360+100</f>
        <v>35800</v>
      </c>
      <c r="C361">
        <f>ROUNDDOWN(VLOOKUP(B361,X21テーブル!B$4:E$50,3)*B361+VLOOKUP(B361,X21テーブル!B$4:E$50,4),0)</f>
        <v>648</v>
      </c>
    </row>
    <row r="362" spans="2:3" x14ac:dyDescent="0.15">
      <c r="B362" s="1">
        <f t="shared" si="6"/>
        <v>35900</v>
      </c>
      <c r="C362">
        <f>ROUNDDOWN(VLOOKUP(B362,X21テーブル!B$4:E$50,3)*B362+VLOOKUP(B362,X21テーブル!B$4:E$50,4),0)</f>
        <v>648</v>
      </c>
    </row>
    <row r="363" spans="2:3" x14ac:dyDescent="0.15">
      <c r="B363" s="1">
        <f t="shared" si="6"/>
        <v>36000</v>
      </c>
      <c r="C363">
        <f>ROUNDDOWN(VLOOKUP(B363,X21テーブル!B$4:E$50,3)*B363+VLOOKUP(B363,X21テーブル!B$4:E$50,4),0)</f>
        <v>648</v>
      </c>
    </row>
    <row r="364" spans="2:3" x14ac:dyDescent="0.15">
      <c r="B364" s="1">
        <f t="shared" si="6"/>
        <v>36100</v>
      </c>
      <c r="C364">
        <f>ROUNDDOWN(VLOOKUP(B364,X21テーブル!B$4:E$50,3)*B364+VLOOKUP(B364,X21テーブル!B$4:E$50,4),0)</f>
        <v>648</v>
      </c>
    </row>
    <row r="365" spans="2:3" x14ac:dyDescent="0.15">
      <c r="B365" s="1">
        <f t="shared" si="6"/>
        <v>36200</v>
      </c>
      <c r="C365">
        <f>ROUNDDOWN(VLOOKUP(B365,X21テーブル!B$4:E$50,3)*B365+VLOOKUP(B365,X21テーブル!B$4:E$50,4),0)</f>
        <v>648</v>
      </c>
    </row>
    <row r="366" spans="2:3" x14ac:dyDescent="0.15">
      <c r="B366" s="1">
        <f t="shared" si="6"/>
        <v>36300</v>
      </c>
      <c r="C366">
        <f>ROUNDDOWN(VLOOKUP(B366,X21テーブル!B$4:E$50,3)*B366+VLOOKUP(B366,X21テーブル!B$4:E$50,4),0)</f>
        <v>649</v>
      </c>
    </row>
    <row r="367" spans="2:3" x14ac:dyDescent="0.15">
      <c r="B367" s="1">
        <f t="shared" si="6"/>
        <v>36400</v>
      </c>
      <c r="C367">
        <f>ROUNDDOWN(VLOOKUP(B367,X21テーブル!B$4:E$50,3)*B367+VLOOKUP(B367,X21テーブル!B$4:E$50,4),0)</f>
        <v>649</v>
      </c>
    </row>
    <row r="368" spans="2:3" x14ac:dyDescent="0.15">
      <c r="B368" s="1">
        <f t="shared" si="6"/>
        <v>36500</v>
      </c>
      <c r="C368">
        <f>ROUNDDOWN(VLOOKUP(B368,X21テーブル!B$4:E$50,3)*B368+VLOOKUP(B368,X21テーブル!B$4:E$50,4),0)</f>
        <v>649</v>
      </c>
    </row>
    <row r="369" spans="2:3" x14ac:dyDescent="0.15">
      <c r="B369" s="1">
        <f t="shared" si="6"/>
        <v>36600</v>
      </c>
      <c r="C369">
        <f>ROUNDDOWN(VLOOKUP(B369,X21テーブル!B$4:E$50,3)*B369+VLOOKUP(B369,X21テーブル!B$4:E$50,4),0)</f>
        <v>649</v>
      </c>
    </row>
    <row r="370" spans="2:3" x14ac:dyDescent="0.15">
      <c r="B370" s="1">
        <f t="shared" si="6"/>
        <v>36700</v>
      </c>
      <c r="C370">
        <f>ROUNDDOWN(VLOOKUP(B370,X21テーブル!B$4:E$50,3)*B370+VLOOKUP(B370,X21テーブル!B$4:E$50,4),0)</f>
        <v>649</v>
      </c>
    </row>
    <row r="371" spans="2:3" x14ac:dyDescent="0.15">
      <c r="B371" s="1">
        <f t="shared" si="6"/>
        <v>36800</v>
      </c>
      <c r="C371">
        <f>ROUNDDOWN(VLOOKUP(B371,X21テーブル!B$4:E$50,3)*B371+VLOOKUP(B371,X21テーブル!B$4:E$50,4),0)</f>
        <v>649</v>
      </c>
    </row>
    <row r="372" spans="2:3" x14ac:dyDescent="0.15">
      <c r="B372" s="1">
        <f t="shared" si="6"/>
        <v>36900</v>
      </c>
      <c r="C372">
        <f>ROUNDDOWN(VLOOKUP(B372,X21テーブル!B$4:E$50,3)*B372+VLOOKUP(B372,X21テーブル!B$4:E$50,4),0)</f>
        <v>650</v>
      </c>
    </row>
    <row r="373" spans="2:3" x14ac:dyDescent="0.15">
      <c r="B373" s="1">
        <f t="shared" si="6"/>
        <v>37000</v>
      </c>
      <c r="C373">
        <f>ROUNDDOWN(VLOOKUP(B373,X21テーブル!B$4:E$50,3)*B373+VLOOKUP(B373,X21テーブル!B$4:E$50,4),0)</f>
        <v>650</v>
      </c>
    </row>
    <row r="374" spans="2:3" x14ac:dyDescent="0.15">
      <c r="B374" s="1">
        <f t="shared" si="6"/>
        <v>37100</v>
      </c>
      <c r="C374">
        <f>ROUNDDOWN(VLOOKUP(B374,X21テーブル!B$4:E$50,3)*B374+VLOOKUP(B374,X21テーブル!B$4:E$50,4),0)</f>
        <v>650</v>
      </c>
    </row>
    <row r="375" spans="2:3" x14ac:dyDescent="0.15">
      <c r="B375" s="1">
        <f t="shared" si="6"/>
        <v>37200</v>
      </c>
      <c r="C375">
        <f>ROUNDDOWN(VLOOKUP(B375,X21テーブル!B$4:E$50,3)*B375+VLOOKUP(B375,X21テーブル!B$4:E$50,4),0)</f>
        <v>650</v>
      </c>
    </row>
    <row r="376" spans="2:3" x14ac:dyDescent="0.15">
      <c r="B376" s="1">
        <f t="shared" si="6"/>
        <v>37300</v>
      </c>
      <c r="C376">
        <f>ROUNDDOWN(VLOOKUP(B376,X21テーブル!B$4:E$50,3)*B376+VLOOKUP(B376,X21テーブル!B$4:E$50,4),0)</f>
        <v>650</v>
      </c>
    </row>
    <row r="377" spans="2:3" x14ac:dyDescent="0.15">
      <c r="B377" s="1">
        <f t="shared" si="6"/>
        <v>37400</v>
      </c>
      <c r="C377">
        <f>ROUNDDOWN(VLOOKUP(B377,X21テーブル!B$4:E$50,3)*B377+VLOOKUP(B377,X21テーブル!B$4:E$50,4),0)</f>
        <v>650</v>
      </c>
    </row>
    <row r="378" spans="2:3" x14ac:dyDescent="0.15">
      <c r="B378" s="1">
        <f t="shared" si="6"/>
        <v>37500</v>
      </c>
      <c r="C378">
        <f>ROUNDDOWN(VLOOKUP(B378,X21テーブル!B$4:E$50,3)*B378+VLOOKUP(B378,X21テーブル!B$4:E$50,4),0)</f>
        <v>651</v>
      </c>
    </row>
    <row r="379" spans="2:3" x14ac:dyDescent="0.15">
      <c r="B379" s="1">
        <f t="shared" si="6"/>
        <v>37600</v>
      </c>
      <c r="C379">
        <f>ROUNDDOWN(VLOOKUP(B379,X21テーブル!B$4:E$50,3)*B379+VLOOKUP(B379,X21テーブル!B$4:E$50,4),0)</f>
        <v>651</v>
      </c>
    </row>
    <row r="380" spans="2:3" x14ac:dyDescent="0.15">
      <c r="B380" s="1">
        <f t="shared" si="6"/>
        <v>37700</v>
      </c>
      <c r="C380">
        <f>ROUNDDOWN(VLOOKUP(B380,X21テーブル!B$4:E$50,3)*B380+VLOOKUP(B380,X21テーブル!B$4:E$50,4),0)</f>
        <v>651</v>
      </c>
    </row>
    <row r="381" spans="2:3" x14ac:dyDescent="0.15">
      <c r="B381" s="1">
        <f t="shared" si="6"/>
        <v>37800</v>
      </c>
      <c r="C381">
        <f>ROUNDDOWN(VLOOKUP(B381,X21テーブル!B$4:E$50,3)*B381+VLOOKUP(B381,X21テーブル!B$4:E$50,4),0)</f>
        <v>651</v>
      </c>
    </row>
    <row r="382" spans="2:3" x14ac:dyDescent="0.15">
      <c r="B382" s="1">
        <f t="shared" si="6"/>
        <v>37900</v>
      </c>
      <c r="C382">
        <f>ROUNDDOWN(VLOOKUP(B382,X21テーブル!B$4:E$50,3)*B382+VLOOKUP(B382,X21テーブル!B$4:E$50,4),0)</f>
        <v>651</v>
      </c>
    </row>
    <row r="383" spans="2:3" x14ac:dyDescent="0.15">
      <c r="B383" s="1">
        <f t="shared" si="6"/>
        <v>38000</v>
      </c>
      <c r="C383">
        <f>ROUNDDOWN(VLOOKUP(B383,X21テーブル!B$4:E$50,3)*B383+VLOOKUP(B383,X21テーブル!B$4:E$50,4),0)</f>
        <v>651</v>
      </c>
    </row>
    <row r="384" spans="2:3" x14ac:dyDescent="0.15">
      <c r="B384" s="1">
        <f t="shared" si="6"/>
        <v>38100</v>
      </c>
      <c r="C384">
        <f>ROUNDDOWN(VLOOKUP(B384,X21テーブル!B$4:E$50,3)*B384+VLOOKUP(B384,X21テーブル!B$4:E$50,4),0)</f>
        <v>651</v>
      </c>
    </row>
    <row r="385" spans="2:3" x14ac:dyDescent="0.15">
      <c r="B385" s="1">
        <f t="shared" si="6"/>
        <v>38200</v>
      </c>
      <c r="C385">
        <f>ROUNDDOWN(VLOOKUP(B385,X21テーブル!B$4:E$50,3)*B385+VLOOKUP(B385,X21テーブル!B$4:E$50,4),0)</f>
        <v>652</v>
      </c>
    </row>
    <row r="386" spans="2:3" x14ac:dyDescent="0.15">
      <c r="B386" s="1">
        <f t="shared" si="6"/>
        <v>38300</v>
      </c>
      <c r="C386">
        <f>ROUNDDOWN(VLOOKUP(B386,X21テーブル!B$4:E$50,3)*B386+VLOOKUP(B386,X21テーブル!B$4:E$50,4),0)</f>
        <v>652</v>
      </c>
    </row>
    <row r="387" spans="2:3" x14ac:dyDescent="0.15">
      <c r="B387" s="1">
        <f t="shared" si="6"/>
        <v>38400</v>
      </c>
      <c r="C387">
        <f>ROUNDDOWN(VLOOKUP(B387,X21テーブル!B$4:E$50,3)*B387+VLOOKUP(B387,X21テーブル!B$4:E$50,4),0)</f>
        <v>652</v>
      </c>
    </row>
    <row r="388" spans="2:3" x14ac:dyDescent="0.15">
      <c r="B388" s="1">
        <f t="shared" si="6"/>
        <v>38500</v>
      </c>
      <c r="C388">
        <f>ROUNDDOWN(VLOOKUP(B388,X21テーブル!B$4:E$50,3)*B388+VLOOKUP(B388,X21テーブル!B$4:E$50,4),0)</f>
        <v>652</v>
      </c>
    </row>
    <row r="389" spans="2:3" x14ac:dyDescent="0.15">
      <c r="B389" s="1">
        <f t="shared" si="6"/>
        <v>38600</v>
      </c>
      <c r="C389">
        <f>ROUNDDOWN(VLOOKUP(B389,X21テーブル!B$4:E$50,3)*B389+VLOOKUP(B389,X21テーブル!B$4:E$50,4),0)</f>
        <v>652</v>
      </c>
    </row>
    <row r="390" spans="2:3" x14ac:dyDescent="0.15">
      <c r="B390" s="1">
        <f t="shared" si="6"/>
        <v>38700</v>
      </c>
      <c r="C390">
        <f>ROUNDDOWN(VLOOKUP(B390,X21テーブル!B$4:E$50,3)*B390+VLOOKUP(B390,X21テーブル!B$4:E$50,4),0)</f>
        <v>652</v>
      </c>
    </row>
    <row r="391" spans="2:3" x14ac:dyDescent="0.15">
      <c r="B391" s="1">
        <f t="shared" si="6"/>
        <v>38800</v>
      </c>
      <c r="C391">
        <f>ROUNDDOWN(VLOOKUP(B391,X21テーブル!B$4:E$50,3)*B391+VLOOKUP(B391,X21テーブル!B$4:E$50,4),0)</f>
        <v>653</v>
      </c>
    </row>
    <row r="392" spans="2:3" x14ac:dyDescent="0.15">
      <c r="B392" s="1">
        <f t="shared" si="6"/>
        <v>38900</v>
      </c>
      <c r="C392">
        <f>ROUNDDOWN(VLOOKUP(B392,X21テーブル!B$4:E$50,3)*B392+VLOOKUP(B392,X21テーブル!B$4:E$50,4),0)</f>
        <v>653</v>
      </c>
    </row>
    <row r="393" spans="2:3" x14ac:dyDescent="0.15">
      <c r="B393" s="1">
        <f t="shared" si="6"/>
        <v>39000</v>
      </c>
      <c r="C393">
        <f>ROUNDDOWN(VLOOKUP(B393,X21テーブル!B$4:E$50,3)*B393+VLOOKUP(B393,X21テーブル!B$4:E$50,4),0)</f>
        <v>653</v>
      </c>
    </row>
    <row r="394" spans="2:3" x14ac:dyDescent="0.15">
      <c r="B394" s="1">
        <f t="shared" si="6"/>
        <v>39100</v>
      </c>
      <c r="C394">
        <f>ROUNDDOWN(VLOOKUP(B394,X21テーブル!B$4:E$50,3)*B394+VLOOKUP(B394,X21テーブル!B$4:E$50,4),0)</f>
        <v>653</v>
      </c>
    </row>
    <row r="395" spans="2:3" x14ac:dyDescent="0.15">
      <c r="B395" s="1">
        <f t="shared" si="6"/>
        <v>39200</v>
      </c>
      <c r="C395">
        <f>ROUNDDOWN(VLOOKUP(B395,X21テーブル!B$4:E$50,3)*B395+VLOOKUP(B395,X21テーブル!B$4:E$50,4),0)</f>
        <v>653</v>
      </c>
    </row>
    <row r="396" spans="2:3" x14ac:dyDescent="0.15">
      <c r="B396" s="1">
        <f t="shared" si="6"/>
        <v>39300</v>
      </c>
      <c r="C396">
        <f>ROUNDDOWN(VLOOKUP(B396,X21テーブル!B$4:E$50,3)*B396+VLOOKUP(B396,X21テーブル!B$4:E$50,4),0)</f>
        <v>653</v>
      </c>
    </row>
    <row r="397" spans="2:3" x14ac:dyDescent="0.15">
      <c r="B397" s="1">
        <f t="shared" si="6"/>
        <v>39400</v>
      </c>
      <c r="C397">
        <f>ROUNDDOWN(VLOOKUP(B397,X21テーブル!B$4:E$50,3)*B397+VLOOKUP(B397,X21テーブル!B$4:E$50,4),0)</f>
        <v>654</v>
      </c>
    </row>
    <row r="398" spans="2:3" x14ac:dyDescent="0.15">
      <c r="B398" s="1">
        <f t="shared" si="6"/>
        <v>39500</v>
      </c>
      <c r="C398">
        <f>ROUNDDOWN(VLOOKUP(B398,X21テーブル!B$4:E$50,3)*B398+VLOOKUP(B398,X21テーブル!B$4:E$50,4),0)</f>
        <v>654</v>
      </c>
    </row>
    <row r="399" spans="2:3" x14ac:dyDescent="0.15">
      <c r="B399" s="1">
        <f t="shared" si="6"/>
        <v>39600</v>
      </c>
      <c r="C399">
        <f>ROUNDDOWN(VLOOKUP(B399,X21テーブル!B$4:E$50,3)*B399+VLOOKUP(B399,X21テーブル!B$4:E$50,4),0)</f>
        <v>654</v>
      </c>
    </row>
    <row r="400" spans="2:3" x14ac:dyDescent="0.15">
      <c r="B400" s="1">
        <f t="shared" si="6"/>
        <v>39700</v>
      </c>
      <c r="C400">
        <f>ROUNDDOWN(VLOOKUP(B400,X21テーブル!B$4:E$50,3)*B400+VLOOKUP(B400,X21テーブル!B$4:E$50,4),0)</f>
        <v>654</v>
      </c>
    </row>
    <row r="401" spans="2:3" x14ac:dyDescent="0.15">
      <c r="B401" s="1">
        <f t="shared" si="6"/>
        <v>39800</v>
      </c>
      <c r="C401">
        <f>ROUNDDOWN(VLOOKUP(B401,X21テーブル!B$4:E$50,3)*B401+VLOOKUP(B401,X21テーブル!B$4:E$50,4),0)</f>
        <v>654</v>
      </c>
    </row>
    <row r="402" spans="2:3" x14ac:dyDescent="0.15">
      <c r="B402" s="1">
        <f t="shared" si="6"/>
        <v>39900</v>
      </c>
      <c r="C402">
        <f>ROUNDDOWN(VLOOKUP(B402,X21テーブル!B$4:E$50,3)*B402+VLOOKUP(B402,X21テーブル!B$4:E$50,4),0)</f>
        <v>654</v>
      </c>
    </row>
    <row r="403" spans="2:3" x14ac:dyDescent="0.15">
      <c r="B403" s="1">
        <f t="shared" si="6"/>
        <v>40000</v>
      </c>
      <c r="C403">
        <f>ROUNDDOWN(VLOOKUP(B403,X21テーブル!B$4:E$50,3)*B403+VLOOKUP(B403,X21テーブル!B$4:E$50,4),0)</f>
        <v>655</v>
      </c>
    </row>
    <row r="404" spans="2:3" x14ac:dyDescent="0.15">
      <c r="B404" s="1">
        <f t="shared" si="6"/>
        <v>40100</v>
      </c>
      <c r="C404">
        <f>ROUNDDOWN(VLOOKUP(B404,X21テーブル!B$4:E$50,3)*B404+VLOOKUP(B404,X21テーブル!B$4:E$50,4),0)</f>
        <v>655</v>
      </c>
    </row>
    <row r="405" spans="2:3" x14ac:dyDescent="0.15">
      <c r="B405" s="1">
        <f t="shared" si="6"/>
        <v>40200</v>
      </c>
      <c r="C405">
        <f>ROUNDDOWN(VLOOKUP(B405,X21テーブル!B$4:E$50,3)*B405+VLOOKUP(B405,X21テーブル!B$4:E$50,4),0)</f>
        <v>655</v>
      </c>
    </row>
    <row r="406" spans="2:3" x14ac:dyDescent="0.15">
      <c r="B406" s="1">
        <f t="shared" si="6"/>
        <v>40300</v>
      </c>
      <c r="C406">
        <f>ROUNDDOWN(VLOOKUP(B406,X21テーブル!B$4:E$50,3)*B406+VLOOKUP(B406,X21テーブル!B$4:E$50,4),0)</f>
        <v>655</v>
      </c>
    </row>
    <row r="407" spans="2:3" x14ac:dyDescent="0.15">
      <c r="B407" s="1">
        <f t="shared" si="6"/>
        <v>40400</v>
      </c>
      <c r="C407">
        <f>ROUNDDOWN(VLOOKUP(B407,X21テーブル!B$4:E$50,3)*B407+VLOOKUP(B407,X21テーブル!B$4:E$50,4),0)</f>
        <v>655</v>
      </c>
    </row>
    <row r="408" spans="2:3" x14ac:dyDescent="0.15">
      <c r="B408" s="1">
        <f t="shared" si="6"/>
        <v>40500</v>
      </c>
      <c r="C408">
        <f>ROUNDDOWN(VLOOKUP(B408,X21テーブル!B$4:E$50,3)*B408+VLOOKUP(B408,X21テーブル!B$4:E$50,4),0)</f>
        <v>655</v>
      </c>
    </row>
    <row r="409" spans="2:3" x14ac:dyDescent="0.15">
      <c r="B409" s="1">
        <f t="shared" si="6"/>
        <v>40600</v>
      </c>
      <c r="C409">
        <f>ROUNDDOWN(VLOOKUP(B409,X21テーブル!B$4:E$50,3)*B409+VLOOKUP(B409,X21テーブル!B$4:E$50,4),0)</f>
        <v>655</v>
      </c>
    </row>
    <row r="410" spans="2:3" x14ac:dyDescent="0.15">
      <c r="B410" s="1">
        <f t="shared" si="6"/>
        <v>40700</v>
      </c>
      <c r="C410">
        <f>ROUNDDOWN(VLOOKUP(B410,X21テーブル!B$4:E$50,3)*B410+VLOOKUP(B410,X21テーブル!B$4:E$50,4),0)</f>
        <v>655</v>
      </c>
    </row>
    <row r="411" spans="2:3" x14ac:dyDescent="0.15">
      <c r="B411" s="1">
        <f t="shared" si="6"/>
        <v>40800</v>
      </c>
      <c r="C411">
        <f>ROUNDDOWN(VLOOKUP(B411,X21テーブル!B$4:E$50,3)*B411+VLOOKUP(B411,X21テーブル!B$4:E$50,4),0)</f>
        <v>656</v>
      </c>
    </row>
    <row r="412" spans="2:3" x14ac:dyDescent="0.15">
      <c r="B412" s="1">
        <f t="shared" si="6"/>
        <v>40900</v>
      </c>
      <c r="C412">
        <f>ROUNDDOWN(VLOOKUP(B412,X21テーブル!B$4:E$50,3)*B412+VLOOKUP(B412,X21テーブル!B$4:E$50,4),0)</f>
        <v>656</v>
      </c>
    </row>
    <row r="413" spans="2:3" x14ac:dyDescent="0.15">
      <c r="B413" s="1">
        <f t="shared" si="6"/>
        <v>41000</v>
      </c>
      <c r="C413">
        <f>ROUNDDOWN(VLOOKUP(B413,X21テーブル!B$4:E$50,3)*B413+VLOOKUP(B413,X21テーブル!B$4:E$50,4),0)</f>
        <v>656</v>
      </c>
    </row>
    <row r="414" spans="2:3" x14ac:dyDescent="0.15">
      <c r="B414" s="1">
        <f t="shared" si="6"/>
        <v>41100</v>
      </c>
      <c r="C414">
        <f>ROUNDDOWN(VLOOKUP(B414,X21テーブル!B$4:E$50,3)*B414+VLOOKUP(B414,X21テーブル!B$4:E$50,4),0)</f>
        <v>656</v>
      </c>
    </row>
    <row r="415" spans="2:3" x14ac:dyDescent="0.15">
      <c r="B415" s="1">
        <f t="shared" si="6"/>
        <v>41200</v>
      </c>
      <c r="C415">
        <f>ROUNDDOWN(VLOOKUP(B415,X21テーブル!B$4:E$50,3)*B415+VLOOKUP(B415,X21テーブル!B$4:E$50,4),0)</f>
        <v>656</v>
      </c>
    </row>
    <row r="416" spans="2:3" x14ac:dyDescent="0.15">
      <c r="B416" s="1">
        <f t="shared" si="6"/>
        <v>41300</v>
      </c>
      <c r="C416">
        <f>ROUNDDOWN(VLOOKUP(B416,X21テーブル!B$4:E$50,3)*B416+VLOOKUP(B416,X21テーブル!B$4:E$50,4),0)</f>
        <v>656</v>
      </c>
    </row>
    <row r="417" spans="2:3" x14ac:dyDescent="0.15">
      <c r="B417" s="1">
        <f t="shared" si="6"/>
        <v>41400</v>
      </c>
      <c r="C417">
        <f>ROUNDDOWN(VLOOKUP(B417,X21テーブル!B$4:E$50,3)*B417+VLOOKUP(B417,X21テーブル!B$4:E$50,4),0)</f>
        <v>656</v>
      </c>
    </row>
    <row r="418" spans="2:3" x14ac:dyDescent="0.15">
      <c r="B418" s="1">
        <f t="shared" si="6"/>
        <v>41500</v>
      </c>
      <c r="C418">
        <f>ROUNDDOWN(VLOOKUP(B418,X21テーブル!B$4:E$50,3)*B418+VLOOKUP(B418,X21テーブル!B$4:E$50,4),0)</f>
        <v>657</v>
      </c>
    </row>
    <row r="419" spans="2:3" x14ac:dyDescent="0.15">
      <c r="B419" s="1">
        <f t="shared" si="6"/>
        <v>41600</v>
      </c>
      <c r="C419">
        <f>ROUNDDOWN(VLOOKUP(B419,X21テーブル!B$4:E$50,3)*B419+VLOOKUP(B419,X21テーブル!B$4:E$50,4),0)</f>
        <v>657</v>
      </c>
    </row>
    <row r="420" spans="2:3" x14ac:dyDescent="0.15">
      <c r="B420" s="1">
        <f t="shared" si="6"/>
        <v>41700</v>
      </c>
      <c r="C420">
        <f>ROUNDDOWN(VLOOKUP(B420,X21テーブル!B$4:E$50,3)*B420+VLOOKUP(B420,X21テーブル!B$4:E$50,4),0)</f>
        <v>657</v>
      </c>
    </row>
    <row r="421" spans="2:3" x14ac:dyDescent="0.15">
      <c r="B421" s="1">
        <f t="shared" si="6"/>
        <v>41800</v>
      </c>
      <c r="C421">
        <f>ROUNDDOWN(VLOOKUP(B421,X21テーブル!B$4:E$50,3)*B421+VLOOKUP(B421,X21テーブル!B$4:E$50,4),0)</f>
        <v>657</v>
      </c>
    </row>
    <row r="422" spans="2:3" x14ac:dyDescent="0.15">
      <c r="B422" s="1">
        <f t="shared" si="6"/>
        <v>41900</v>
      </c>
      <c r="C422">
        <f>ROUNDDOWN(VLOOKUP(B422,X21テーブル!B$4:E$50,3)*B422+VLOOKUP(B422,X21テーブル!B$4:E$50,4),0)</f>
        <v>657</v>
      </c>
    </row>
    <row r="423" spans="2:3" x14ac:dyDescent="0.15">
      <c r="B423" s="1">
        <f t="shared" si="6"/>
        <v>42000</v>
      </c>
      <c r="C423">
        <f>ROUNDDOWN(VLOOKUP(B423,X21テーブル!B$4:E$50,3)*B423+VLOOKUP(B423,X21テーブル!B$4:E$50,4),0)</f>
        <v>657</v>
      </c>
    </row>
    <row r="424" spans="2:3" x14ac:dyDescent="0.15">
      <c r="B424" s="1">
        <f t="shared" si="6"/>
        <v>42100</v>
      </c>
      <c r="C424">
        <f>ROUNDDOWN(VLOOKUP(B424,X21テーブル!B$4:E$50,3)*B424+VLOOKUP(B424,X21テーブル!B$4:E$50,4),0)</f>
        <v>657</v>
      </c>
    </row>
    <row r="425" spans="2:3" x14ac:dyDescent="0.15">
      <c r="B425" s="1">
        <f t="shared" ref="B425:B488" si="7">+B424+100</f>
        <v>42200</v>
      </c>
      <c r="C425">
        <f>ROUNDDOWN(VLOOKUP(B425,X21テーブル!B$4:E$50,3)*B425+VLOOKUP(B425,X21テーブル!B$4:E$50,4),0)</f>
        <v>658</v>
      </c>
    </row>
    <row r="426" spans="2:3" x14ac:dyDescent="0.15">
      <c r="B426" s="1">
        <f t="shared" si="7"/>
        <v>42300</v>
      </c>
      <c r="C426">
        <f>ROUNDDOWN(VLOOKUP(B426,X21テーブル!B$4:E$50,3)*B426+VLOOKUP(B426,X21テーブル!B$4:E$50,4),0)</f>
        <v>658</v>
      </c>
    </row>
    <row r="427" spans="2:3" x14ac:dyDescent="0.15">
      <c r="B427" s="1">
        <f t="shared" si="7"/>
        <v>42400</v>
      </c>
      <c r="C427">
        <f>ROUNDDOWN(VLOOKUP(B427,X21テーブル!B$4:E$50,3)*B427+VLOOKUP(B427,X21テーブル!B$4:E$50,4),0)</f>
        <v>658</v>
      </c>
    </row>
    <row r="428" spans="2:3" x14ac:dyDescent="0.15">
      <c r="B428" s="1">
        <f t="shared" si="7"/>
        <v>42500</v>
      </c>
      <c r="C428">
        <f>ROUNDDOWN(VLOOKUP(B428,X21テーブル!B$4:E$50,3)*B428+VLOOKUP(B428,X21テーブル!B$4:E$50,4),0)</f>
        <v>658</v>
      </c>
    </row>
    <row r="429" spans="2:3" x14ac:dyDescent="0.15">
      <c r="B429" s="1">
        <f t="shared" si="7"/>
        <v>42600</v>
      </c>
      <c r="C429">
        <f>ROUNDDOWN(VLOOKUP(B429,X21テーブル!B$4:E$50,3)*B429+VLOOKUP(B429,X21テーブル!B$4:E$50,4),0)</f>
        <v>658</v>
      </c>
    </row>
    <row r="430" spans="2:3" x14ac:dyDescent="0.15">
      <c r="B430" s="1">
        <f t="shared" si="7"/>
        <v>42700</v>
      </c>
      <c r="C430">
        <f>ROUNDDOWN(VLOOKUP(B430,X21テーブル!B$4:E$50,3)*B430+VLOOKUP(B430,X21テーブル!B$4:E$50,4),0)</f>
        <v>658</v>
      </c>
    </row>
    <row r="431" spans="2:3" x14ac:dyDescent="0.15">
      <c r="B431" s="1">
        <f t="shared" si="7"/>
        <v>42800</v>
      </c>
      <c r="C431">
        <f>ROUNDDOWN(VLOOKUP(B431,X21テーブル!B$4:E$50,3)*B431+VLOOKUP(B431,X21テーブル!B$4:E$50,4),0)</f>
        <v>658</v>
      </c>
    </row>
    <row r="432" spans="2:3" x14ac:dyDescent="0.15">
      <c r="B432" s="1">
        <f t="shared" si="7"/>
        <v>42900</v>
      </c>
      <c r="C432">
        <f>ROUNDDOWN(VLOOKUP(B432,X21テーブル!B$4:E$50,3)*B432+VLOOKUP(B432,X21テーブル!B$4:E$50,4),0)</f>
        <v>659</v>
      </c>
    </row>
    <row r="433" spans="2:3" x14ac:dyDescent="0.15">
      <c r="B433" s="1">
        <f t="shared" si="7"/>
        <v>43000</v>
      </c>
      <c r="C433">
        <f>ROUNDDOWN(VLOOKUP(B433,X21テーブル!B$4:E$50,3)*B433+VLOOKUP(B433,X21テーブル!B$4:E$50,4),0)</f>
        <v>659</v>
      </c>
    </row>
    <row r="434" spans="2:3" x14ac:dyDescent="0.15">
      <c r="B434" s="1">
        <f t="shared" si="7"/>
        <v>43100</v>
      </c>
      <c r="C434">
        <f>ROUNDDOWN(VLOOKUP(B434,X21テーブル!B$4:E$50,3)*B434+VLOOKUP(B434,X21テーブル!B$4:E$50,4),0)</f>
        <v>659</v>
      </c>
    </row>
    <row r="435" spans="2:3" x14ac:dyDescent="0.15">
      <c r="B435" s="1">
        <f t="shared" si="7"/>
        <v>43200</v>
      </c>
      <c r="C435">
        <f>ROUNDDOWN(VLOOKUP(B435,X21テーブル!B$4:E$50,3)*B435+VLOOKUP(B435,X21テーブル!B$4:E$50,4),0)</f>
        <v>659</v>
      </c>
    </row>
    <row r="436" spans="2:3" x14ac:dyDescent="0.15">
      <c r="B436" s="1">
        <f t="shared" si="7"/>
        <v>43300</v>
      </c>
      <c r="C436">
        <f>ROUNDDOWN(VLOOKUP(B436,X21テーブル!B$4:E$50,3)*B436+VLOOKUP(B436,X21テーブル!B$4:E$50,4),0)</f>
        <v>659</v>
      </c>
    </row>
    <row r="437" spans="2:3" x14ac:dyDescent="0.15">
      <c r="B437" s="1">
        <f t="shared" si="7"/>
        <v>43400</v>
      </c>
      <c r="C437">
        <f>ROUNDDOWN(VLOOKUP(B437,X21テーブル!B$4:E$50,3)*B437+VLOOKUP(B437,X21テーブル!B$4:E$50,4),0)</f>
        <v>659</v>
      </c>
    </row>
    <row r="438" spans="2:3" x14ac:dyDescent="0.15">
      <c r="B438" s="1">
        <f t="shared" si="7"/>
        <v>43500</v>
      </c>
      <c r="C438">
        <f>ROUNDDOWN(VLOOKUP(B438,X21テーブル!B$4:E$50,3)*B438+VLOOKUP(B438,X21テーブル!B$4:E$50,4),0)</f>
        <v>659</v>
      </c>
    </row>
    <row r="439" spans="2:3" x14ac:dyDescent="0.15">
      <c r="B439" s="1">
        <f t="shared" si="7"/>
        <v>43600</v>
      </c>
      <c r="C439">
        <f>ROUNDDOWN(VLOOKUP(B439,X21テーブル!B$4:E$50,3)*B439+VLOOKUP(B439,X21テーブル!B$4:E$50,4),0)</f>
        <v>660</v>
      </c>
    </row>
    <row r="440" spans="2:3" x14ac:dyDescent="0.15">
      <c r="B440" s="1">
        <f t="shared" si="7"/>
        <v>43700</v>
      </c>
      <c r="C440">
        <f>ROUNDDOWN(VLOOKUP(B440,X21テーブル!B$4:E$50,3)*B440+VLOOKUP(B440,X21テーブル!B$4:E$50,4),0)</f>
        <v>660</v>
      </c>
    </row>
    <row r="441" spans="2:3" x14ac:dyDescent="0.15">
      <c r="B441" s="1">
        <f t="shared" si="7"/>
        <v>43800</v>
      </c>
      <c r="C441">
        <f>ROUNDDOWN(VLOOKUP(B441,X21テーブル!B$4:E$50,3)*B441+VLOOKUP(B441,X21テーブル!B$4:E$50,4),0)</f>
        <v>660</v>
      </c>
    </row>
    <row r="442" spans="2:3" x14ac:dyDescent="0.15">
      <c r="B442" s="1">
        <f t="shared" si="7"/>
        <v>43900</v>
      </c>
      <c r="C442">
        <f>ROUNDDOWN(VLOOKUP(B442,X21テーブル!B$4:E$50,3)*B442+VLOOKUP(B442,X21テーブル!B$4:E$50,4),0)</f>
        <v>660</v>
      </c>
    </row>
    <row r="443" spans="2:3" x14ac:dyDescent="0.15">
      <c r="B443" s="1">
        <f t="shared" si="7"/>
        <v>44000</v>
      </c>
      <c r="C443">
        <f>ROUNDDOWN(VLOOKUP(B443,X21テーブル!B$4:E$50,3)*B443+VLOOKUP(B443,X21テーブル!B$4:E$50,4),0)</f>
        <v>660</v>
      </c>
    </row>
    <row r="444" spans="2:3" x14ac:dyDescent="0.15">
      <c r="B444" s="1">
        <f t="shared" si="7"/>
        <v>44100</v>
      </c>
      <c r="C444">
        <f>ROUNDDOWN(VLOOKUP(B444,X21テーブル!B$4:E$50,3)*B444+VLOOKUP(B444,X21テーブル!B$4:E$50,4),0)</f>
        <v>660</v>
      </c>
    </row>
    <row r="445" spans="2:3" x14ac:dyDescent="0.15">
      <c r="B445" s="1">
        <f t="shared" si="7"/>
        <v>44200</v>
      </c>
      <c r="C445">
        <f>ROUNDDOWN(VLOOKUP(B445,X21テーブル!B$4:E$50,3)*B445+VLOOKUP(B445,X21テーブル!B$4:E$50,4),0)</f>
        <v>660</v>
      </c>
    </row>
    <row r="446" spans="2:3" x14ac:dyDescent="0.15">
      <c r="B446" s="1">
        <f t="shared" si="7"/>
        <v>44300</v>
      </c>
      <c r="C446">
        <f>ROUNDDOWN(VLOOKUP(B446,X21テーブル!B$4:E$50,3)*B446+VLOOKUP(B446,X21テーブル!B$4:E$50,4),0)</f>
        <v>661</v>
      </c>
    </row>
    <row r="447" spans="2:3" x14ac:dyDescent="0.15">
      <c r="B447" s="1">
        <f t="shared" si="7"/>
        <v>44400</v>
      </c>
      <c r="C447">
        <f>ROUNDDOWN(VLOOKUP(B447,X21テーブル!B$4:E$50,3)*B447+VLOOKUP(B447,X21テーブル!B$4:E$50,4),0)</f>
        <v>661</v>
      </c>
    </row>
    <row r="448" spans="2:3" x14ac:dyDescent="0.15">
      <c r="B448" s="1">
        <f t="shared" si="7"/>
        <v>44500</v>
      </c>
      <c r="C448">
        <f>ROUNDDOWN(VLOOKUP(B448,X21テーブル!B$4:E$50,3)*B448+VLOOKUP(B448,X21テーブル!B$4:E$50,4),0)</f>
        <v>661</v>
      </c>
    </row>
    <row r="449" spans="2:3" x14ac:dyDescent="0.15">
      <c r="B449" s="1">
        <f t="shared" si="7"/>
        <v>44600</v>
      </c>
      <c r="C449">
        <f>ROUNDDOWN(VLOOKUP(B449,X21テーブル!B$4:E$50,3)*B449+VLOOKUP(B449,X21テーブル!B$4:E$50,4),0)</f>
        <v>661</v>
      </c>
    </row>
    <row r="450" spans="2:3" x14ac:dyDescent="0.15">
      <c r="B450" s="1">
        <f t="shared" si="7"/>
        <v>44700</v>
      </c>
      <c r="C450">
        <f>ROUNDDOWN(VLOOKUP(B450,X21テーブル!B$4:E$50,3)*B450+VLOOKUP(B450,X21テーブル!B$4:E$50,4),0)</f>
        <v>661</v>
      </c>
    </row>
    <row r="451" spans="2:3" x14ac:dyDescent="0.15">
      <c r="B451" s="1">
        <f t="shared" si="7"/>
        <v>44800</v>
      </c>
      <c r="C451">
        <f>ROUNDDOWN(VLOOKUP(B451,X21テーブル!B$4:E$50,3)*B451+VLOOKUP(B451,X21テーブル!B$4:E$50,4),0)</f>
        <v>661</v>
      </c>
    </row>
    <row r="452" spans="2:3" x14ac:dyDescent="0.15">
      <c r="B452" s="1">
        <f t="shared" si="7"/>
        <v>44900</v>
      </c>
      <c r="C452">
        <f>ROUNDDOWN(VLOOKUP(B452,X21テーブル!B$4:E$50,3)*B452+VLOOKUP(B452,X21テーブル!B$4:E$50,4),0)</f>
        <v>661</v>
      </c>
    </row>
    <row r="453" spans="2:3" x14ac:dyDescent="0.15">
      <c r="B453" s="1">
        <f t="shared" si="7"/>
        <v>45000</v>
      </c>
      <c r="C453">
        <f>ROUNDDOWN(VLOOKUP(B453,X21テーブル!B$4:E$50,3)*B453+VLOOKUP(B453,X21テーブル!B$4:E$50,4),0)</f>
        <v>662</v>
      </c>
    </row>
    <row r="454" spans="2:3" x14ac:dyDescent="0.15">
      <c r="B454" s="1">
        <f t="shared" si="7"/>
        <v>45100</v>
      </c>
      <c r="C454">
        <f>ROUNDDOWN(VLOOKUP(B454,X21テーブル!B$4:E$50,3)*B454+VLOOKUP(B454,X21テーブル!B$4:E$50,4),0)</f>
        <v>662</v>
      </c>
    </row>
    <row r="455" spans="2:3" x14ac:dyDescent="0.15">
      <c r="B455" s="1">
        <f t="shared" si="7"/>
        <v>45200</v>
      </c>
      <c r="C455">
        <f>ROUNDDOWN(VLOOKUP(B455,X21テーブル!B$4:E$50,3)*B455+VLOOKUP(B455,X21テーブル!B$4:E$50,4),0)</f>
        <v>662</v>
      </c>
    </row>
    <row r="456" spans="2:3" x14ac:dyDescent="0.15">
      <c r="B456" s="1">
        <f t="shared" si="7"/>
        <v>45300</v>
      </c>
      <c r="C456">
        <f>ROUNDDOWN(VLOOKUP(B456,X21テーブル!B$4:E$50,3)*B456+VLOOKUP(B456,X21テーブル!B$4:E$50,4),0)</f>
        <v>662</v>
      </c>
    </row>
    <row r="457" spans="2:3" x14ac:dyDescent="0.15">
      <c r="B457" s="1">
        <f t="shared" si="7"/>
        <v>45400</v>
      </c>
      <c r="C457">
        <f>ROUNDDOWN(VLOOKUP(B457,X21テーブル!B$4:E$50,3)*B457+VLOOKUP(B457,X21テーブル!B$4:E$50,4),0)</f>
        <v>662</v>
      </c>
    </row>
    <row r="458" spans="2:3" x14ac:dyDescent="0.15">
      <c r="B458" s="1">
        <f t="shared" si="7"/>
        <v>45500</v>
      </c>
      <c r="C458">
        <f>ROUNDDOWN(VLOOKUP(B458,X21テーブル!B$4:E$50,3)*B458+VLOOKUP(B458,X21テーブル!B$4:E$50,4),0)</f>
        <v>662</v>
      </c>
    </row>
    <row r="459" spans="2:3" x14ac:dyDescent="0.15">
      <c r="B459" s="1">
        <f t="shared" si="7"/>
        <v>45600</v>
      </c>
      <c r="C459">
        <f>ROUNDDOWN(VLOOKUP(B459,X21テーブル!B$4:E$50,3)*B459+VLOOKUP(B459,X21テーブル!B$4:E$50,4),0)</f>
        <v>662</v>
      </c>
    </row>
    <row r="460" spans="2:3" x14ac:dyDescent="0.15">
      <c r="B460" s="1">
        <f t="shared" si="7"/>
        <v>45700</v>
      </c>
      <c r="C460">
        <f>ROUNDDOWN(VLOOKUP(B460,X21テーブル!B$4:E$50,3)*B460+VLOOKUP(B460,X21テーブル!B$4:E$50,4),0)</f>
        <v>662</v>
      </c>
    </row>
    <row r="461" spans="2:3" x14ac:dyDescent="0.15">
      <c r="B461" s="1">
        <f t="shared" si="7"/>
        <v>45800</v>
      </c>
      <c r="C461">
        <f>ROUNDDOWN(VLOOKUP(B461,X21テーブル!B$4:E$50,3)*B461+VLOOKUP(B461,X21テーブル!B$4:E$50,4),0)</f>
        <v>663</v>
      </c>
    </row>
    <row r="462" spans="2:3" x14ac:dyDescent="0.15">
      <c r="B462" s="1">
        <f t="shared" si="7"/>
        <v>45900</v>
      </c>
      <c r="C462">
        <f>ROUNDDOWN(VLOOKUP(B462,X21テーブル!B$4:E$50,3)*B462+VLOOKUP(B462,X21テーブル!B$4:E$50,4),0)</f>
        <v>663</v>
      </c>
    </row>
    <row r="463" spans="2:3" x14ac:dyDescent="0.15">
      <c r="B463" s="1">
        <f t="shared" si="7"/>
        <v>46000</v>
      </c>
      <c r="C463">
        <f>ROUNDDOWN(VLOOKUP(B463,X21テーブル!B$4:E$50,3)*B463+VLOOKUP(B463,X21テーブル!B$4:E$50,4),0)</f>
        <v>663</v>
      </c>
    </row>
    <row r="464" spans="2:3" x14ac:dyDescent="0.15">
      <c r="B464" s="1">
        <f t="shared" si="7"/>
        <v>46100</v>
      </c>
      <c r="C464">
        <f>ROUNDDOWN(VLOOKUP(B464,X21テーブル!B$4:E$50,3)*B464+VLOOKUP(B464,X21テーブル!B$4:E$50,4),0)</f>
        <v>663</v>
      </c>
    </row>
    <row r="465" spans="2:3" x14ac:dyDescent="0.15">
      <c r="B465" s="1">
        <f t="shared" si="7"/>
        <v>46200</v>
      </c>
      <c r="C465">
        <f>ROUNDDOWN(VLOOKUP(B465,X21テーブル!B$4:E$50,3)*B465+VLOOKUP(B465,X21テーブル!B$4:E$50,4),0)</f>
        <v>663</v>
      </c>
    </row>
    <row r="466" spans="2:3" x14ac:dyDescent="0.15">
      <c r="B466" s="1">
        <f t="shared" si="7"/>
        <v>46300</v>
      </c>
      <c r="C466">
        <f>ROUNDDOWN(VLOOKUP(B466,X21テーブル!B$4:E$50,3)*B466+VLOOKUP(B466,X21テーブル!B$4:E$50,4),0)</f>
        <v>663</v>
      </c>
    </row>
    <row r="467" spans="2:3" x14ac:dyDescent="0.15">
      <c r="B467" s="1">
        <f t="shared" si="7"/>
        <v>46400</v>
      </c>
      <c r="C467">
        <f>ROUNDDOWN(VLOOKUP(B467,X21テーブル!B$4:E$50,3)*B467+VLOOKUP(B467,X21テーブル!B$4:E$50,4),0)</f>
        <v>663</v>
      </c>
    </row>
    <row r="468" spans="2:3" x14ac:dyDescent="0.15">
      <c r="B468" s="1">
        <f t="shared" si="7"/>
        <v>46500</v>
      </c>
      <c r="C468">
        <f>ROUNDDOWN(VLOOKUP(B468,X21テーブル!B$4:E$50,3)*B468+VLOOKUP(B468,X21テーブル!B$4:E$50,4),0)</f>
        <v>664</v>
      </c>
    </row>
    <row r="469" spans="2:3" x14ac:dyDescent="0.15">
      <c r="B469" s="1">
        <f t="shared" si="7"/>
        <v>46600</v>
      </c>
      <c r="C469">
        <f>ROUNDDOWN(VLOOKUP(B469,X21テーブル!B$4:E$50,3)*B469+VLOOKUP(B469,X21テーブル!B$4:E$50,4),0)</f>
        <v>664</v>
      </c>
    </row>
    <row r="470" spans="2:3" x14ac:dyDescent="0.15">
      <c r="B470" s="1">
        <f t="shared" si="7"/>
        <v>46700</v>
      </c>
      <c r="C470">
        <f>ROUNDDOWN(VLOOKUP(B470,X21テーブル!B$4:E$50,3)*B470+VLOOKUP(B470,X21テーブル!B$4:E$50,4),0)</f>
        <v>664</v>
      </c>
    </row>
    <row r="471" spans="2:3" x14ac:dyDescent="0.15">
      <c r="B471" s="1">
        <f t="shared" si="7"/>
        <v>46800</v>
      </c>
      <c r="C471">
        <f>ROUNDDOWN(VLOOKUP(B471,X21テーブル!B$4:E$50,3)*B471+VLOOKUP(B471,X21テーブル!B$4:E$50,4),0)</f>
        <v>664</v>
      </c>
    </row>
    <row r="472" spans="2:3" x14ac:dyDescent="0.15">
      <c r="B472" s="1">
        <f t="shared" si="7"/>
        <v>46900</v>
      </c>
      <c r="C472">
        <f>ROUNDDOWN(VLOOKUP(B472,X21テーブル!B$4:E$50,3)*B472+VLOOKUP(B472,X21テーブル!B$4:E$50,4),0)</f>
        <v>664</v>
      </c>
    </row>
    <row r="473" spans="2:3" x14ac:dyDescent="0.15">
      <c r="B473" s="1">
        <f t="shared" si="7"/>
        <v>47000</v>
      </c>
      <c r="C473">
        <f>ROUNDDOWN(VLOOKUP(B473,X21テーブル!B$4:E$50,3)*B473+VLOOKUP(B473,X21テーブル!B$4:E$50,4),0)</f>
        <v>664</v>
      </c>
    </row>
    <row r="474" spans="2:3" x14ac:dyDescent="0.15">
      <c r="B474" s="1">
        <f t="shared" si="7"/>
        <v>47100</v>
      </c>
      <c r="C474">
        <f>ROUNDDOWN(VLOOKUP(B474,X21テーブル!B$4:E$50,3)*B474+VLOOKUP(B474,X21テーブル!B$4:E$50,4),0)</f>
        <v>664</v>
      </c>
    </row>
    <row r="475" spans="2:3" x14ac:dyDescent="0.15">
      <c r="B475" s="1">
        <f t="shared" si="7"/>
        <v>47200</v>
      </c>
      <c r="C475">
        <f>ROUNDDOWN(VLOOKUP(B475,X21テーブル!B$4:E$50,3)*B475+VLOOKUP(B475,X21テーブル!B$4:E$50,4),0)</f>
        <v>665</v>
      </c>
    </row>
    <row r="476" spans="2:3" x14ac:dyDescent="0.15">
      <c r="B476" s="1">
        <f t="shared" si="7"/>
        <v>47300</v>
      </c>
      <c r="C476">
        <f>ROUNDDOWN(VLOOKUP(B476,X21テーブル!B$4:E$50,3)*B476+VLOOKUP(B476,X21テーブル!B$4:E$50,4),0)</f>
        <v>665</v>
      </c>
    </row>
    <row r="477" spans="2:3" x14ac:dyDescent="0.15">
      <c r="B477" s="1">
        <f t="shared" si="7"/>
        <v>47400</v>
      </c>
      <c r="C477">
        <f>ROUNDDOWN(VLOOKUP(B477,X21テーブル!B$4:E$50,3)*B477+VLOOKUP(B477,X21テーブル!B$4:E$50,4),0)</f>
        <v>665</v>
      </c>
    </row>
    <row r="478" spans="2:3" x14ac:dyDescent="0.15">
      <c r="B478" s="1">
        <f t="shared" si="7"/>
        <v>47500</v>
      </c>
      <c r="C478">
        <f>ROUNDDOWN(VLOOKUP(B478,X21テーブル!B$4:E$50,3)*B478+VLOOKUP(B478,X21テーブル!B$4:E$50,4),0)</f>
        <v>665</v>
      </c>
    </row>
    <row r="479" spans="2:3" x14ac:dyDescent="0.15">
      <c r="B479" s="1">
        <f t="shared" si="7"/>
        <v>47600</v>
      </c>
      <c r="C479">
        <f>ROUNDDOWN(VLOOKUP(B479,X21テーブル!B$4:E$50,3)*B479+VLOOKUP(B479,X21テーブル!B$4:E$50,4),0)</f>
        <v>665</v>
      </c>
    </row>
    <row r="480" spans="2:3" x14ac:dyDescent="0.15">
      <c r="B480" s="1">
        <f t="shared" si="7"/>
        <v>47700</v>
      </c>
      <c r="C480">
        <f>ROUNDDOWN(VLOOKUP(B480,X21テーブル!B$4:E$50,3)*B480+VLOOKUP(B480,X21テーブル!B$4:E$50,4),0)</f>
        <v>665</v>
      </c>
    </row>
    <row r="481" spans="2:3" x14ac:dyDescent="0.15">
      <c r="B481" s="1">
        <f t="shared" si="7"/>
        <v>47800</v>
      </c>
      <c r="C481">
        <f>ROUNDDOWN(VLOOKUP(B481,X21テーブル!B$4:E$50,3)*B481+VLOOKUP(B481,X21テーブル!B$4:E$50,4),0)</f>
        <v>665</v>
      </c>
    </row>
    <row r="482" spans="2:3" x14ac:dyDescent="0.15">
      <c r="B482" s="1">
        <f t="shared" si="7"/>
        <v>47900</v>
      </c>
      <c r="C482">
        <f>ROUNDDOWN(VLOOKUP(B482,X21テーブル!B$4:E$50,3)*B482+VLOOKUP(B482,X21テーブル!B$4:E$50,4),0)</f>
        <v>666</v>
      </c>
    </row>
    <row r="483" spans="2:3" x14ac:dyDescent="0.15">
      <c r="B483" s="1">
        <f t="shared" si="7"/>
        <v>48000</v>
      </c>
      <c r="C483">
        <f>ROUNDDOWN(VLOOKUP(B483,X21テーブル!B$4:E$50,3)*B483+VLOOKUP(B483,X21テーブル!B$4:E$50,4),0)</f>
        <v>666</v>
      </c>
    </row>
    <row r="484" spans="2:3" x14ac:dyDescent="0.15">
      <c r="B484" s="1">
        <f t="shared" si="7"/>
        <v>48100</v>
      </c>
      <c r="C484">
        <f>ROUNDDOWN(VLOOKUP(B484,X21テーブル!B$4:E$50,3)*B484+VLOOKUP(B484,X21テーブル!B$4:E$50,4),0)</f>
        <v>666</v>
      </c>
    </row>
    <row r="485" spans="2:3" x14ac:dyDescent="0.15">
      <c r="B485" s="1">
        <f t="shared" si="7"/>
        <v>48200</v>
      </c>
      <c r="C485">
        <f>ROUNDDOWN(VLOOKUP(B485,X21テーブル!B$4:E$50,3)*B485+VLOOKUP(B485,X21テーブル!B$4:E$50,4),0)</f>
        <v>666</v>
      </c>
    </row>
    <row r="486" spans="2:3" x14ac:dyDescent="0.15">
      <c r="B486" s="1">
        <f t="shared" si="7"/>
        <v>48300</v>
      </c>
      <c r="C486">
        <f>ROUNDDOWN(VLOOKUP(B486,X21テーブル!B$4:E$50,3)*B486+VLOOKUP(B486,X21テーブル!B$4:E$50,4),0)</f>
        <v>666</v>
      </c>
    </row>
    <row r="487" spans="2:3" x14ac:dyDescent="0.15">
      <c r="B487" s="1">
        <f t="shared" si="7"/>
        <v>48400</v>
      </c>
      <c r="C487">
        <f>ROUNDDOWN(VLOOKUP(B487,X21テーブル!B$4:E$50,3)*B487+VLOOKUP(B487,X21テーブル!B$4:E$50,4),0)</f>
        <v>666</v>
      </c>
    </row>
    <row r="488" spans="2:3" x14ac:dyDescent="0.15">
      <c r="B488" s="1">
        <f t="shared" si="7"/>
        <v>48500</v>
      </c>
      <c r="C488">
        <f>ROUNDDOWN(VLOOKUP(B488,X21テーブル!B$4:E$50,3)*B488+VLOOKUP(B488,X21テーブル!B$4:E$50,4),0)</f>
        <v>666</v>
      </c>
    </row>
    <row r="489" spans="2:3" x14ac:dyDescent="0.15">
      <c r="B489" s="1">
        <f t="shared" ref="B489:B552" si="8">+B488+100</f>
        <v>48600</v>
      </c>
      <c r="C489">
        <f>ROUNDDOWN(VLOOKUP(B489,X21テーブル!B$4:E$50,3)*B489+VLOOKUP(B489,X21テーブル!B$4:E$50,4),0)</f>
        <v>667</v>
      </c>
    </row>
    <row r="490" spans="2:3" x14ac:dyDescent="0.15">
      <c r="B490" s="1">
        <f t="shared" si="8"/>
        <v>48700</v>
      </c>
      <c r="C490">
        <f>ROUNDDOWN(VLOOKUP(B490,X21テーブル!B$4:E$50,3)*B490+VLOOKUP(B490,X21テーブル!B$4:E$50,4),0)</f>
        <v>667</v>
      </c>
    </row>
    <row r="491" spans="2:3" x14ac:dyDescent="0.15">
      <c r="B491" s="1">
        <f t="shared" si="8"/>
        <v>48800</v>
      </c>
      <c r="C491">
        <f>ROUNDDOWN(VLOOKUP(B491,X21テーブル!B$4:E$50,3)*B491+VLOOKUP(B491,X21テーブル!B$4:E$50,4),0)</f>
        <v>667</v>
      </c>
    </row>
    <row r="492" spans="2:3" x14ac:dyDescent="0.15">
      <c r="B492" s="1">
        <f t="shared" si="8"/>
        <v>48900</v>
      </c>
      <c r="C492">
        <f>ROUNDDOWN(VLOOKUP(B492,X21テーブル!B$4:E$50,3)*B492+VLOOKUP(B492,X21テーブル!B$4:E$50,4),0)</f>
        <v>667</v>
      </c>
    </row>
    <row r="493" spans="2:3" x14ac:dyDescent="0.15">
      <c r="B493" s="1">
        <f t="shared" si="8"/>
        <v>49000</v>
      </c>
      <c r="C493">
        <f>ROUNDDOWN(VLOOKUP(B493,X21テーブル!B$4:E$50,3)*B493+VLOOKUP(B493,X21テーブル!B$4:E$50,4),0)</f>
        <v>667</v>
      </c>
    </row>
    <row r="494" spans="2:3" x14ac:dyDescent="0.15">
      <c r="B494" s="1">
        <f t="shared" si="8"/>
        <v>49100</v>
      </c>
      <c r="C494">
        <f>ROUNDDOWN(VLOOKUP(B494,X21テーブル!B$4:E$50,3)*B494+VLOOKUP(B494,X21テーブル!B$4:E$50,4),0)</f>
        <v>667</v>
      </c>
    </row>
    <row r="495" spans="2:3" x14ac:dyDescent="0.15">
      <c r="B495" s="1">
        <f t="shared" si="8"/>
        <v>49200</v>
      </c>
      <c r="C495">
        <f>ROUNDDOWN(VLOOKUP(B495,X21テーブル!B$4:E$50,3)*B495+VLOOKUP(B495,X21テーブル!B$4:E$50,4),0)</f>
        <v>667</v>
      </c>
    </row>
    <row r="496" spans="2:3" x14ac:dyDescent="0.15">
      <c r="B496" s="1">
        <f t="shared" si="8"/>
        <v>49300</v>
      </c>
      <c r="C496">
        <f>ROUNDDOWN(VLOOKUP(B496,X21テーブル!B$4:E$50,3)*B496+VLOOKUP(B496,X21テーブル!B$4:E$50,4),0)</f>
        <v>668</v>
      </c>
    </row>
    <row r="497" spans="2:3" x14ac:dyDescent="0.15">
      <c r="B497" s="1">
        <f t="shared" si="8"/>
        <v>49400</v>
      </c>
      <c r="C497">
        <f>ROUNDDOWN(VLOOKUP(B497,X21テーブル!B$4:E$50,3)*B497+VLOOKUP(B497,X21テーブル!B$4:E$50,4),0)</f>
        <v>668</v>
      </c>
    </row>
    <row r="498" spans="2:3" x14ac:dyDescent="0.15">
      <c r="B498" s="1">
        <f t="shared" si="8"/>
        <v>49500</v>
      </c>
      <c r="C498">
        <f>ROUNDDOWN(VLOOKUP(B498,X21テーブル!B$4:E$50,3)*B498+VLOOKUP(B498,X21テーブル!B$4:E$50,4),0)</f>
        <v>668</v>
      </c>
    </row>
    <row r="499" spans="2:3" x14ac:dyDescent="0.15">
      <c r="B499" s="1">
        <f t="shared" si="8"/>
        <v>49600</v>
      </c>
      <c r="C499">
        <f>ROUNDDOWN(VLOOKUP(B499,X21テーブル!B$4:E$50,3)*B499+VLOOKUP(B499,X21テーブル!B$4:E$50,4),0)</f>
        <v>668</v>
      </c>
    </row>
    <row r="500" spans="2:3" x14ac:dyDescent="0.15">
      <c r="B500" s="1">
        <f t="shared" si="8"/>
        <v>49700</v>
      </c>
      <c r="C500">
        <f>ROUNDDOWN(VLOOKUP(B500,X21テーブル!B$4:E$50,3)*B500+VLOOKUP(B500,X21テーブル!B$4:E$50,4),0)</f>
        <v>668</v>
      </c>
    </row>
    <row r="501" spans="2:3" x14ac:dyDescent="0.15">
      <c r="B501" s="1">
        <f t="shared" si="8"/>
        <v>49800</v>
      </c>
      <c r="C501">
        <f>ROUNDDOWN(VLOOKUP(B501,X21テーブル!B$4:E$50,3)*B501+VLOOKUP(B501,X21テーブル!B$4:E$50,4),0)</f>
        <v>668</v>
      </c>
    </row>
    <row r="502" spans="2:3" x14ac:dyDescent="0.15">
      <c r="B502" s="1">
        <f t="shared" si="8"/>
        <v>49900</v>
      </c>
      <c r="C502">
        <f>ROUNDDOWN(VLOOKUP(B502,X21テーブル!B$4:E$50,3)*B502+VLOOKUP(B502,X21テーブル!B$4:E$50,4),0)</f>
        <v>668</v>
      </c>
    </row>
    <row r="503" spans="2:3" x14ac:dyDescent="0.15">
      <c r="B503" s="1">
        <f t="shared" si="8"/>
        <v>50000</v>
      </c>
      <c r="C503">
        <f>ROUNDDOWN(VLOOKUP(B503,X21テーブル!B$4:E$50,3)*B503+VLOOKUP(B503,X21テーブル!B$4:E$50,4),0)</f>
        <v>669</v>
      </c>
    </row>
    <row r="504" spans="2:3" x14ac:dyDescent="0.15">
      <c r="B504" s="1">
        <f t="shared" si="8"/>
        <v>50100</v>
      </c>
      <c r="C504">
        <f>ROUNDDOWN(VLOOKUP(B504,X21テーブル!B$4:E$50,3)*B504+VLOOKUP(B504,X21テーブル!B$4:E$50,4),0)</f>
        <v>669</v>
      </c>
    </row>
    <row r="505" spans="2:3" x14ac:dyDescent="0.15">
      <c r="B505" s="1">
        <f t="shared" si="8"/>
        <v>50200</v>
      </c>
      <c r="C505">
        <f>ROUNDDOWN(VLOOKUP(B505,X21テーブル!B$4:E$50,3)*B505+VLOOKUP(B505,X21テーブル!B$4:E$50,4),0)</f>
        <v>669</v>
      </c>
    </row>
    <row r="506" spans="2:3" x14ac:dyDescent="0.15">
      <c r="B506" s="1">
        <f t="shared" si="8"/>
        <v>50300</v>
      </c>
      <c r="C506">
        <f>ROUNDDOWN(VLOOKUP(B506,X21テーブル!B$4:E$50,3)*B506+VLOOKUP(B506,X21テーブル!B$4:E$50,4),0)</f>
        <v>669</v>
      </c>
    </row>
    <row r="507" spans="2:3" x14ac:dyDescent="0.15">
      <c r="B507" s="1">
        <f t="shared" si="8"/>
        <v>50400</v>
      </c>
      <c r="C507">
        <f>ROUNDDOWN(VLOOKUP(B507,X21テーブル!B$4:E$50,3)*B507+VLOOKUP(B507,X21テーブル!B$4:E$50,4),0)</f>
        <v>669</v>
      </c>
    </row>
    <row r="508" spans="2:3" x14ac:dyDescent="0.15">
      <c r="B508" s="1">
        <f t="shared" si="8"/>
        <v>50500</v>
      </c>
      <c r="C508">
        <f>ROUNDDOWN(VLOOKUP(B508,X21テーブル!B$4:E$50,3)*B508+VLOOKUP(B508,X21テーブル!B$4:E$50,4),0)</f>
        <v>669</v>
      </c>
    </row>
    <row r="509" spans="2:3" x14ac:dyDescent="0.15">
      <c r="B509" s="1">
        <f t="shared" si="8"/>
        <v>50600</v>
      </c>
      <c r="C509">
        <f>ROUNDDOWN(VLOOKUP(B509,X21テーブル!B$4:E$50,3)*B509+VLOOKUP(B509,X21テーブル!B$4:E$50,4),0)</f>
        <v>669</v>
      </c>
    </row>
    <row r="510" spans="2:3" x14ac:dyDescent="0.15">
      <c r="B510" s="1">
        <f t="shared" si="8"/>
        <v>50700</v>
      </c>
      <c r="C510">
        <f>ROUNDDOWN(VLOOKUP(B510,X21テーブル!B$4:E$50,3)*B510+VLOOKUP(B510,X21テーブル!B$4:E$50,4),0)</f>
        <v>669</v>
      </c>
    </row>
    <row r="511" spans="2:3" x14ac:dyDescent="0.15">
      <c r="B511" s="1">
        <f t="shared" si="8"/>
        <v>50800</v>
      </c>
      <c r="C511">
        <f>ROUNDDOWN(VLOOKUP(B511,X21テーブル!B$4:E$50,3)*B511+VLOOKUP(B511,X21テーブル!B$4:E$50,4),0)</f>
        <v>669</v>
      </c>
    </row>
    <row r="512" spans="2:3" x14ac:dyDescent="0.15">
      <c r="B512" s="1">
        <f t="shared" si="8"/>
        <v>50900</v>
      </c>
      <c r="C512">
        <f>ROUNDDOWN(VLOOKUP(B512,X21テーブル!B$4:E$50,3)*B512+VLOOKUP(B512,X21テーブル!B$4:E$50,4),0)</f>
        <v>669</v>
      </c>
    </row>
    <row r="513" spans="2:3" x14ac:dyDescent="0.15">
      <c r="B513" s="1">
        <f t="shared" si="8"/>
        <v>51000</v>
      </c>
      <c r="C513">
        <f>ROUNDDOWN(VLOOKUP(B513,X21テーブル!B$4:E$50,3)*B513+VLOOKUP(B513,X21テーブル!B$4:E$50,4),0)</f>
        <v>670</v>
      </c>
    </row>
    <row r="514" spans="2:3" x14ac:dyDescent="0.15">
      <c r="B514" s="1">
        <f t="shared" si="8"/>
        <v>51100</v>
      </c>
      <c r="C514">
        <f>ROUNDDOWN(VLOOKUP(B514,X21テーブル!B$4:E$50,3)*B514+VLOOKUP(B514,X21テーブル!B$4:E$50,4),0)</f>
        <v>670</v>
      </c>
    </row>
    <row r="515" spans="2:3" x14ac:dyDescent="0.15">
      <c r="B515" s="1">
        <f t="shared" si="8"/>
        <v>51200</v>
      </c>
      <c r="C515">
        <f>ROUNDDOWN(VLOOKUP(B515,X21テーブル!B$4:E$50,3)*B515+VLOOKUP(B515,X21テーブル!B$4:E$50,4),0)</f>
        <v>670</v>
      </c>
    </row>
    <row r="516" spans="2:3" x14ac:dyDescent="0.15">
      <c r="B516" s="1">
        <f t="shared" si="8"/>
        <v>51300</v>
      </c>
      <c r="C516">
        <f>ROUNDDOWN(VLOOKUP(B516,X21テーブル!B$4:E$50,3)*B516+VLOOKUP(B516,X21テーブル!B$4:E$50,4),0)</f>
        <v>670</v>
      </c>
    </row>
    <row r="517" spans="2:3" x14ac:dyDescent="0.15">
      <c r="B517" s="1">
        <f t="shared" si="8"/>
        <v>51400</v>
      </c>
      <c r="C517">
        <f>ROUNDDOWN(VLOOKUP(B517,X21テーブル!B$4:E$50,3)*B517+VLOOKUP(B517,X21テーブル!B$4:E$50,4),0)</f>
        <v>670</v>
      </c>
    </row>
    <row r="518" spans="2:3" x14ac:dyDescent="0.15">
      <c r="B518" s="1">
        <f t="shared" si="8"/>
        <v>51500</v>
      </c>
      <c r="C518">
        <f>ROUNDDOWN(VLOOKUP(B518,X21テーブル!B$4:E$50,3)*B518+VLOOKUP(B518,X21テーブル!B$4:E$50,4),0)</f>
        <v>670</v>
      </c>
    </row>
    <row r="519" spans="2:3" x14ac:dyDescent="0.15">
      <c r="B519" s="1">
        <f t="shared" si="8"/>
        <v>51600</v>
      </c>
      <c r="C519">
        <f>ROUNDDOWN(VLOOKUP(B519,X21テーブル!B$4:E$50,3)*B519+VLOOKUP(B519,X21テーブル!B$4:E$50,4),0)</f>
        <v>670</v>
      </c>
    </row>
    <row r="520" spans="2:3" x14ac:dyDescent="0.15">
      <c r="B520" s="1">
        <f t="shared" si="8"/>
        <v>51700</v>
      </c>
      <c r="C520">
        <f>ROUNDDOWN(VLOOKUP(B520,X21テーブル!B$4:E$50,3)*B520+VLOOKUP(B520,X21テーブル!B$4:E$50,4),0)</f>
        <v>670</v>
      </c>
    </row>
    <row r="521" spans="2:3" x14ac:dyDescent="0.15">
      <c r="B521" s="1">
        <f t="shared" si="8"/>
        <v>51800</v>
      </c>
      <c r="C521">
        <f>ROUNDDOWN(VLOOKUP(B521,X21テーブル!B$4:E$50,3)*B521+VLOOKUP(B521,X21テーブル!B$4:E$50,4),0)</f>
        <v>670</v>
      </c>
    </row>
    <row r="522" spans="2:3" x14ac:dyDescent="0.15">
      <c r="B522" s="1">
        <f t="shared" si="8"/>
        <v>51900</v>
      </c>
      <c r="C522">
        <f>ROUNDDOWN(VLOOKUP(B522,X21テーブル!B$4:E$50,3)*B522+VLOOKUP(B522,X21テーブル!B$4:E$50,4),0)</f>
        <v>671</v>
      </c>
    </row>
    <row r="523" spans="2:3" x14ac:dyDescent="0.15">
      <c r="B523" s="1">
        <f t="shared" si="8"/>
        <v>52000</v>
      </c>
      <c r="C523">
        <f>ROUNDDOWN(VLOOKUP(B523,X21テーブル!B$4:E$50,3)*B523+VLOOKUP(B523,X21テーブル!B$4:E$50,4),0)</f>
        <v>671</v>
      </c>
    </row>
    <row r="524" spans="2:3" x14ac:dyDescent="0.15">
      <c r="B524" s="1">
        <f t="shared" si="8"/>
        <v>52100</v>
      </c>
      <c r="C524">
        <f>ROUNDDOWN(VLOOKUP(B524,X21テーブル!B$4:E$50,3)*B524+VLOOKUP(B524,X21テーブル!B$4:E$50,4),0)</f>
        <v>671</v>
      </c>
    </row>
    <row r="525" spans="2:3" x14ac:dyDescent="0.15">
      <c r="B525" s="1">
        <f t="shared" si="8"/>
        <v>52200</v>
      </c>
      <c r="C525">
        <f>ROUNDDOWN(VLOOKUP(B525,X21テーブル!B$4:E$50,3)*B525+VLOOKUP(B525,X21テーブル!B$4:E$50,4),0)</f>
        <v>671</v>
      </c>
    </row>
    <row r="526" spans="2:3" x14ac:dyDescent="0.15">
      <c r="B526" s="1">
        <f t="shared" si="8"/>
        <v>52300</v>
      </c>
      <c r="C526">
        <f>ROUNDDOWN(VLOOKUP(B526,X21テーブル!B$4:E$50,3)*B526+VLOOKUP(B526,X21テーブル!B$4:E$50,4),0)</f>
        <v>671</v>
      </c>
    </row>
    <row r="527" spans="2:3" x14ac:dyDescent="0.15">
      <c r="B527" s="1">
        <f t="shared" si="8"/>
        <v>52400</v>
      </c>
      <c r="C527">
        <f>ROUNDDOWN(VLOOKUP(B527,X21テーブル!B$4:E$50,3)*B527+VLOOKUP(B527,X21テーブル!B$4:E$50,4),0)</f>
        <v>671</v>
      </c>
    </row>
    <row r="528" spans="2:3" x14ac:dyDescent="0.15">
      <c r="B528" s="1">
        <f t="shared" si="8"/>
        <v>52500</v>
      </c>
      <c r="C528">
        <f>ROUNDDOWN(VLOOKUP(B528,X21テーブル!B$4:E$50,3)*B528+VLOOKUP(B528,X21テーブル!B$4:E$50,4),0)</f>
        <v>671</v>
      </c>
    </row>
    <row r="529" spans="2:3" x14ac:dyDescent="0.15">
      <c r="B529" s="1">
        <f t="shared" si="8"/>
        <v>52600</v>
      </c>
      <c r="C529">
        <f>ROUNDDOWN(VLOOKUP(B529,X21テーブル!B$4:E$50,3)*B529+VLOOKUP(B529,X21テーブル!B$4:E$50,4),0)</f>
        <v>671</v>
      </c>
    </row>
    <row r="530" spans="2:3" x14ac:dyDescent="0.15">
      <c r="B530" s="1">
        <f t="shared" si="8"/>
        <v>52700</v>
      </c>
      <c r="C530">
        <f>ROUNDDOWN(VLOOKUP(B530,X21テーブル!B$4:E$50,3)*B530+VLOOKUP(B530,X21テーブル!B$4:E$50,4),0)</f>
        <v>671</v>
      </c>
    </row>
    <row r="531" spans="2:3" x14ac:dyDescent="0.15">
      <c r="B531" s="1">
        <f t="shared" si="8"/>
        <v>52800</v>
      </c>
      <c r="C531">
        <f>ROUNDDOWN(VLOOKUP(B531,X21テーブル!B$4:E$50,3)*B531+VLOOKUP(B531,X21テーブル!B$4:E$50,4),0)</f>
        <v>672</v>
      </c>
    </row>
    <row r="532" spans="2:3" x14ac:dyDescent="0.15">
      <c r="B532" s="1">
        <f t="shared" si="8"/>
        <v>52900</v>
      </c>
      <c r="C532">
        <f>ROUNDDOWN(VLOOKUP(B532,X21テーブル!B$4:E$50,3)*B532+VLOOKUP(B532,X21テーブル!B$4:E$50,4),0)</f>
        <v>672</v>
      </c>
    </row>
    <row r="533" spans="2:3" x14ac:dyDescent="0.15">
      <c r="B533" s="1">
        <f t="shared" si="8"/>
        <v>53000</v>
      </c>
      <c r="C533">
        <f>ROUNDDOWN(VLOOKUP(B533,X21テーブル!B$4:E$50,3)*B533+VLOOKUP(B533,X21テーブル!B$4:E$50,4),0)</f>
        <v>672</v>
      </c>
    </row>
    <row r="534" spans="2:3" x14ac:dyDescent="0.15">
      <c r="B534" s="1">
        <f t="shared" si="8"/>
        <v>53100</v>
      </c>
      <c r="C534">
        <f>ROUNDDOWN(VLOOKUP(B534,X21テーブル!B$4:E$50,3)*B534+VLOOKUP(B534,X21テーブル!B$4:E$50,4),0)</f>
        <v>672</v>
      </c>
    </row>
    <row r="535" spans="2:3" x14ac:dyDescent="0.15">
      <c r="B535" s="1">
        <f t="shared" si="8"/>
        <v>53200</v>
      </c>
      <c r="C535">
        <f>ROUNDDOWN(VLOOKUP(B535,X21テーブル!B$4:E$50,3)*B535+VLOOKUP(B535,X21テーブル!B$4:E$50,4),0)</f>
        <v>672</v>
      </c>
    </row>
    <row r="536" spans="2:3" x14ac:dyDescent="0.15">
      <c r="B536" s="1">
        <f t="shared" si="8"/>
        <v>53300</v>
      </c>
      <c r="C536">
        <f>ROUNDDOWN(VLOOKUP(B536,X21テーブル!B$4:E$50,3)*B536+VLOOKUP(B536,X21テーブル!B$4:E$50,4),0)</f>
        <v>672</v>
      </c>
    </row>
    <row r="537" spans="2:3" x14ac:dyDescent="0.15">
      <c r="B537" s="1">
        <f t="shared" si="8"/>
        <v>53400</v>
      </c>
      <c r="C537">
        <f>ROUNDDOWN(VLOOKUP(B537,X21テーブル!B$4:E$50,3)*B537+VLOOKUP(B537,X21テーブル!B$4:E$50,4),0)</f>
        <v>672</v>
      </c>
    </row>
    <row r="538" spans="2:3" x14ac:dyDescent="0.15">
      <c r="B538" s="1">
        <f t="shared" si="8"/>
        <v>53500</v>
      </c>
      <c r="C538">
        <f>ROUNDDOWN(VLOOKUP(B538,X21テーブル!B$4:E$50,3)*B538+VLOOKUP(B538,X21テーブル!B$4:E$50,4),0)</f>
        <v>672</v>
      </c>
    </row>
    <row r="539" spans="2:3" x14ac:dyDescent="0.15">
      <c r="B539" s="1">
        <f t="shared" si="8"/>
        <v>53600</v>
      </c>
      <c r="C539">
        <f>ROUNDDOWN(VLOOKUP(B539,X21テーブル!B$4:E$50,3)*B539+VLOOKUP(B539,X21テーブル!B$4:E$50,4),0)</f>
        <v>672</v>
      </c>
    </row>
    <row r="540" spans="2:3" x14ac:dyDescent="0.15">
      <c r="B540" s="1">
        <f t="shared" si="8"/>
        <v>53700</v>
      </c>
      <c r="C540">
        <f>ROUNDDOWN(VLOOKUP(B540,X21テーブル!B$4:E$50,3)*B540+VLOOKUP(B540,X21テーブル!B$4:E$50,4),0)</f>
        <v>673</v>
      </c>
    </row>
    <row r="541" spans="2:3" x14ac:dyDescent="0.15">
      <c r="B541" s="1">
        <f t="shared" si="8"/>
        <v>53800</v>
      </c>
      <c r="C541">
        <f>ROUNDDOWN(VLOOKUP(B541,X21テーブル!B$4:E$50,3)*B541+VLOOKUP(B541,X21テーブル!B$4:E$50,4),0)</f>
        <v>673</v>
      </c>
    </row>
    <row r="542" spans="2:3" x14ac:dyDescent="0.15">
      <c r="B542" s="1">
        <f t="shared" si="8"/>
        <v>53900</v>
      </c>
      <c r="C542">
        <f>ROUNDDOWN(VLOOKUP(B542,X21テーブル!B$4:E$50,3)*B542+VLOOKUP(B542,X21テーブル!B$4:E$50,4),0)</f>
        <v>673</v>
      </c>
    </row>
    <row r="543" spans="2:3" x14ac:dyDescent="0.15">
      <c r="B543" s="1">
        <f t="shared" si="8"/>
        <v>54000</v>
      </c>
      <c r="C543">
        <f>ROUNDDOWN(VLOOKUP(B543,X21テーブル!B$4:E$50,3)*B543+VLOOKUP(B543,X21テーブル!B$4:E$50,4),0)</f>
        <v>673</v>
      </c>
    </row>
    <row r="544" spans="2:3" x14ac:dyDescent="0.15">
      <c r="B544" s="1">
        <f t="shared" si="8"/>
        <v>54100</v>
      </c>
      <c r="C544">
        <f>ROUNDDOWN(VLOOKUP(B544,X21テーブル!B$4:E$50,3)*B544+VLOOKUP(B544,X21テーブル!B$4:E$50,4),0)</f>
        <v>673</v>
      </c>
    </row>
    <row r="545" spans="2:3" x14ac:dyDescent="0.15">
      <c r="B545" s="1">
        <f t="shared" si="8"/>
        <v>54200</v>
      </c>
      <c r="C545">
        <f>ROUNDDOWN(VLOOKUP(B545,X21テーブル!B$4:E$50,3)*B545+VLOOKUP(B545,X21テーブル!B$4:E$50,4),0)</f>
        <v>673</v>
      </c>
    </row>
    <row r="546" spans="2:3" x14ac:dyDescent="0.15">
      <c r="B546" s="1">
        <f t="shared" si="8"/>
        <v>54300</v>
      </c>
      <c r="C546">
        <f>ROUNDDOWN(VLOOKUP(B546,X21テーブル!B$4:E$50,3)*B546+VLOOKUP(B546,X21テーブル!B$4:E$50,4),0)</f>
        <v>673</v>
      </c>
    </row>
    <row r="547" spans="2:3" x14ac:dyDescent="0.15">
      <c r="B547" s="1">
        <f t="shared" si="8"/>
        <v>54400</v>
      </c>
      <c r="C547">
        <f>ROUNDDOWN(VLOOKUP(B547,X21テーブル!B$4:E$50,3)*B547+VLOOKUP(B547,X21テーブル!B$4:E$50,4),0)</f>
        <v>673</v>
      </c>
    </row>
    <row r="548" spans="2:3" x14ac:dyDescent="0.15">
      <c r="B548" s="1">
        <f t="shared" si="8"/>
        <v>54500</v>
      </c>
      <c r="C548">
        <f>ROUNDDOWN(VLOOKUP(B548,X21テーブル!B$4:E$50,3)*B548+VLOOKUP(B548,X21テーブル!B$4:E$50,4),0)</f>
        <v>673</v>
      </c>
    </row>
    <row r="549" spans="2:3" x14ac:dyDescent="0.15">
      <c r="B549" s="1">
        <f t="shared" si="8"/>
        <v>54600</v>
      </c>
      <c r="C549">
        <f>ROUNDDOWN(VLOOKUP(B549,X21テーブル!B$4:E$50,3)*B549+VLOOKUP(B549,X21テーブル!B$4:E$50,4),0)</f>
        <v>674</v>
      </c>
    </row>
    <row r="550" spans="2:3" x14ac:dyDescent="0.15">
      <c r="B550" s="1">
        <f t="shared" si="8"/>
        <v>54700</v>
      </c>
      <c r="C550">
        <f>ROUNDDOWN(VLOOKUP(B550,X21テーブル!B$4:E$50,3)*B550+VLOOKUP(B550,X21テーブル!B$4:E$50,4),0)</f>
        <v>674</v>
      </c>
    </row>
    <row r="551" spans="2:3" x14ac:dyDescent="0.15">
      <c r="B551" s="1">
        <f t="shared" si="8"/>
        <v>54800</v>
      </c>
      <c r="C551">
        <f>ROUNDDOWN(VLOOKUP(B551,X21テーブル!B$4:E$50,3)*B551+VLOOKUP(B551,X21テーブル!B$4:E$50,4),0)</f>
        <v>674</v>
      </c>
    </row>
    <row r="552" spans="2:3" x14ac:dyDescent="0.15">
      <c r="B552" s="1">
        <f t="shared" si="8"/>
        <v>54900</v>
      </c>
      <c r="C552">
        <f>ROUNDDOWN(VLOOKUP(B552,X21テーブル!B$4:E$50,3)*B552+VLOOKUP(B552,X21テーブル!B$4:E$50,4),0)</f>
        <v>674</v>
      </c>
    </row>
    <row r="553" spans="2:3" x14ac:dyDescent="0.15">
      <c r="B553" s="1">
        <f t="shared" ref="B553:B616" si="9">+B552+100</f>
        <v>55000</v>
      </c>
      <c r="C553">
        <f>ROUNDDOWN(VLOOKUP(B553,X21テーブル!B$4:E$50,3)*B553+VLOOKUP(B553,X21テーブル!B$4:E$50,4),0)</f>
        <v>674</v>
      </c>
    </row>
    <row r="554" spans="2:3" x14ac:dyDescent="0.15">
      <c r="B554" s="1">
        <f t="shared" si="9"/>
        <v>55100</v>
      </c>
      <c r="C554">
        <f>ROUNDDOWN(VLOOKUP(B554,X21テーブル!B$4:E$50,3)*B554+VLOOKUP(B554,X21テーブル!B$4:E$50,4),0)</f>
        <v>674</v>
      </c>
    </row>
    <row r="555" spans="2:3" x14ac:dyDescent="0.15">
      <c r="B555" s="1">
        <f t="shared" si="9"/>
        <v>55200</v>
      </c>
      <c r="C555">
        <f>ROUNDDOWN(VLOOKUP(B555,X21テーブル!B$4:E$50,3)*B555+VLOOKUP(B555,X21テーブル!B$4:E$50,4),0)</f>
        <v>674</v>
      </c>
    </row>
    <row r="556" spans="2:3" x14ac:dyDescent="0.15">
      <c r="B556" s="1">
        <f t="shared" si="9"/>
        <v>55300</v>
      </c>
      <c r="C556">
        <f>ROUNDDOWN(VLOOKUP(B556,X21テーブル!B$4:E$50,3)*B556+VLOOKUP(B556,X21テーブル!B$4:E$50,4),0)</f>
        <v>674</v>
      </c>
    </row>
    <row r="557" spans="2:3" x14ac:dyDescent="0.15">
      <c r="B557" s="1">
        <f t="shared" si="9"/>
        <v>55400</v>
      </c>
      <c r="C557">
        <f>ROUNDDOWN(VLOOKUP(B557,X21テーブル!B$4:E$50,3)*B557+VLOOKUP(B557,X21テーブル!B$4:E$50,4),0)</f>
        <v>674</v>
      </c>
    </row>
    <row r="558" spans="2:3" x14ac:dyDescent="0.15">
      <c r="B558" s="1">
        <f t="shared" si="9"/>
        <v>55500</v>
      </c>
      <c r="C558">
        <f>ROUNDDOWN(VLOOKUP(B558,X21テーブル!B$4:E$50,3)*B558+VLOOKUP(B558,X21テーブル!B$4:E$50,4),0)</f>
        <v>675</v>
      </c>
    </row>
    <row r="559" spans="2:3" x14ac:dyDescent="0.15">
      <c r="B559" s="1">
        <f t="shared" si="9"/>
        <v>55600</v>
      </c>
      <c r="C559">
        <f>ROUNDDOWN(VLOOKUP(B559,X21テーブル!B$4:E$50,3)*B559+VLOOKUP(B559,X21テーブル!B$4:E$50,4),0)</f>
        <v>675</v>
      </c>
    </row>
    <row r="560" spans="2:3" x14ac:dyDescent="0.15">
      <c r="B560" s="1">
        <f t="shared" si="9"/>
        <v>55700</v>
      </c>
      <c r="C560">
        <f>ROUNDDOWN(VLOOKUP(B560,X21テーブル!B$4:E$50,3)*B560+VLOOKUP(B560,X21テーブル!B$4:E$50,4),0)</f>
        <v>675</v>
      </c>
    </row>
    <row r="561" spans="2:3" x14ac:dyDescent="0.15">
      <c r="B561" s="1">
        <f t="shared" si="9"/>
        <v>55800</v>
      </c>
      <c r="C561">
        <f>ROUNDDOWN(VLOOKUP(B561,X21テーブル!B$4:E$50,3)*B561+VLOOKUP(B561,X21テーブル!B$4:E$50,4),0)</f>
        <v>675</v>
      </c>
    </row>
    <row r="562" spans="2:3" x14ac:dyDescent="0.15">
      <c r="B562" s="1">
        <f t="shared" si="9"/>
        <v>55900</v>
      </c>
      <c r="C562">
        <f>ROUNDDOWN(VLOOKUP(B562,X21テーブル!B$4:E$50,3)*B562+VLOOKUP(B562,X21テーブル!B$4:E$50,4),0)</f>
        <v>675</v>
      </c>
    </row>
    <row r="563" spans="2:3" x14ac:dyDescent="0.15">
      <c r="B563" s="1">
        <f t="shared" si="9"/>
        <v>56000</v>
      </c>
      <c r="C563">
        <f>ROUNDDOWN(VLOOKUP(B563,X21テーブル!B$4:E$50,3)*B563+VLOOKUP(B563,X21テーブル!B$4:E$50,4),0)</f>
        <v>675</v>
      </c>
    </row>
    <row r="564" spans="2:3" x14ac:dyDescent="0.15">
      <c r="B564" s="1">
        <f t="shared" si="9"/>
        <v>56100</v>
      </c>
      <c r="C564">
        <f>ROUNDDOWN(VLOOKUP(B564,X21テーブル!B$4:E$50,3)*B564+VLOOKUP(B564,X21テーブル!B$4:E$50,4),0)</f>
        <v>675</v>
      </c>
    </row>
    <row r="565" spans="2:3" x14ac:dyDescent="0.15">
      <c r="B565" s="1">
        <f t="shared" si="9"/>
        <v>56200</v>
      </c>
      <c r="C565">
        <f>ROUNDDOWN(VLOOKUP(B565,X21テーブル!B$4:E$50,3)*B565+VLOOKUP(B565,X21テーブル!B$4:E$50,4),0)</f>
        <v>675</v>
      </c>
    </row>
    <row r="566" spans="2:3" x14ac:dyDescent="0.15">
      <c r="B566" s="1">
        <f t="shared" si="9"/>
        <v>56300</v>
      </c>
      <c r="C566">
        <f>ROUNDDOWN(VLOOKUP(B566,X21テーブル!B$4:E$50,3)*B566+VLOOKUP(B566,X21テーブル!B$4:E$50,4),0)</f>
        <v>675</v>
      </c>
    </row>
    <row r="567" spans="2:3" x14ac:dyDescent="0.15">
      <c r="B567" s="1">
        <f t="shared" si="9"/>
        <v>56400</v>
      </c>
      <c r="C567">
        <f>ROUNDDOWN(VLOOKUP(B567,X21テーブル!B$4:E$50,3)*B567+VLOOKUP(B567,X21テーブル!B$4:E$50,4),0)</f>
        <v>676</v>
      </c>
    </row>
    <row r="568" spans="2:3" x14ac:dyDescent="0.15">
      <c r="B568" s="1">
        <f t="shared" si="9"/>
        <v>56500</v>
      </c>
      <c r="C568">
        <f>ROUNDDOWN(VLOOKUP(B568,X21テーブル!B$4:E$50,3)*B568+VLOOKUP(B568,X21テーブル!B$4:E$50,4),0)</f>
        <v>676</v>
      </c>
    </row>
    <row r="569" spans="2:3" x14ac:dyDescent="0.15">
      <c r="B569" s="1">
        <f t="shared" si="9"/>
        <v>56600</v>
      </c>
      <c r="C569">
        <f>ROUNDDOWN(VLOOKUP(B569,X21テーブル!B$4:E$50,3)*B569+VLOOKUP(B569,X21テーブル!B$4:E$50,4),0)</f>
        <v>676</v>
      </c>
    </row>
    <row r="570" spans="2:3" x14ac:dyDescent="0.15">
      <c r="B570" s="1">
        <f t="shared" si="9"/>
        <v>56700</v>
      </c>
      <c r="C570">
        <f>ROUNDDOWN(VLOOKUP(B570,X21テーブル!B$4:E$50,3)*B570+VLOOKUP(B570,X21テーブル!B$4:E$50,4),0)</f>
        <v>676</v>
      </c>
    </row>
    <row r="571" spans="2:3" x14ac:dyDescent="0.15">
      <c r="B571" s="1">
        <f t="shared" si="9"/>
        <v>56800</v>
      </c>
      <c r="C571">
        <f>ROUNDDOWN(VLOOKUP(B571,X21テーブル!B$4:E$50,3)*B571+VLOOKUP(B571,X21テーブル!B$4:E$50,4),0)</f>
        <v>676</v>
      </c>
    </row>
    <row r="572" spans="2:3" x14ac:dyDescent="0.15">
      <c r="B572" s="1">
        <f t="shared" si="9"/>
        <v>56900</v>
      </c>
      <c r="C572">
        <f>ROUNDDOWN(VLOOKUP(B572,X21テーブル!B$4:E$50,3)*B572+VLOOKUP(B572,X21テーブル!B$4:E$50,4),0)</f>
        <v>676</v>
      </c>
    </row>
    <row r="573" spans="2:3" x14ac:dyDescent="0.15">
      <c r="B573" s="1">
        <f t="shared" si="9"/>
        <v>57000</v>
      </c>
      <c r="C573">
        <f>ROUNDDOWN(VLOOKUP(B573,X21テーブル!B$4:E$50,3)*B573+VLOOKUP(B573,X21テーブル!B$4:E$50,4),0)</f>
        <v>676</v>
      </c>
    </row>
    <row r="574" spans="2:3" x14ac:dyDescent="0.15">
      <c r="B574" s="1">
        <f t="shared" si="9"/>
        <v>57100</v>
      </c>
      <c r="C574">
        <f>ROUNDDOWN(VLOOKUP(B574,X21テーブル!B$4:E$50,3)*B574+VLOOKUP(B574,X21テーブル!B$4:E$50,4),0)</f>
        <v>676</v>
      </c>
    </row>
    <row r="575" spans="2:3" x14ac:dyDescent="0.15">
      <c r="B575" s="1">
        <f t="shared" si="9"/>
        <v>57200</v>
      </c>
      <c r="C575">
        <f>ROUNDDOWN(VLOOKUP(B575,X21テーブル!B$4:E$50,3)*B575+VLOOKUP(B575,X21テーブル!B$4:E$50,4),0)</f>
        <v>676</v>
      </c>
    </row>
    <row r="576" spans="2:3" x14ac:dyDescent="0.15">
      <c r="B576" s="1">
        <f t="shared" si="9"/>
        <v>57300</v>
      </c>
      <c r="C576">
        <f>ROUNDDOWN(VLOOKUP(B576,X21テーブル!B$4:E$50,3)*B576+VLOOKUP(B576,X21テーブル!B$4:E$50,4),0)</f>
        <v>677</v>
      </c>
    </row>
    <row r="577" spans="2:3" x14ac:dyDescent="0.15">
      <c r="B577" s="1">
        <f t="shared" si="9"/>
        <v>57400</v>
      </c>
      <c r="C577">
        <f>ROUNDDOWN(VLOOKUP(B577,X21テーブル!B$4:E$50,3)*B577+VLOOKUP(B577,X21テーブル!B$4:E$50,4),0)</f>
        <v>677</v>
      </c>
    </row>
    <row r="578" spans="2:3" x14ac:dyDescent="0.15">
      <c r="B578" s="1">
        <f t="shared" si="9"/>
        <v>57500</v>
      </c>
      <c r="C578">
        <f>ROUNDDOWN(VLOOKUP(B578,X21テーブル!B$4:E$50,3)*B578+VLOOKUP(B578,X21テーブル!B$4:E$50,4),0)</f>
        <v>677</v>
      </c>
    </row>
    <row r="579" spans="2:3" x14ac:dyDescent="0.15">
      <c r="B579" s="1">
        <f t="shared" si="9"/>
        <v>57600</v>
      </c>
      <c r="C579">
        <f>ROUNDDOWN(VLOOKUP(B579,X21テーブル!B$4:E$50,3)*B579+VLOOKUP(B579,X21テーブル!B$4:E$50,4),0)</f>
        <v>677</v>
      </c>
    </row>
    <row r="580" spans="2:3" x14ac:dyDescent="0.15">
      <c r="B580" s="1">
        <f t="shared" si="9"/>
        <v>57700</v>
      </c>
      <c r="C580">
        <f>ROUNDDOWN(VLOOKUP(B580,X21テーブル!B$4:E$50,3)*B580+VLOOKUP(B580,X21テーブル!B$4:E$50,4),0)</f>
        <v>677</v>
      </c>
    </row>
    <row r="581" spans="2:3" x14ac:dyDescent="0.15">
      <c r="B581" s="1">
        <f t="shared" si="9"/>
        <v>57800</v>
      </c>
      <c r="C581">
        <f>ROUNDDOWN(VLOOKUP(B581,X21テーブル!B$4:E$50,3)*B581+VLOOKUP(B581,X21テーブル!B$4:E$50,4),0)</f>
        <v>677</v>
      </c>
    </row>
    <row r="582" spans="2:3" x14ac:dyDescent="0.15">
      <c r="B582" s="1">
        <f t="shared" si="9"/>
        <v>57900</v>
      </c>
      <c r="C582">
        <f>ROUNDDOWN(VLOOKUP(B582,X21テーブル!B$4:E$50,3)*B582+VLOOKUP(B582,X21テーブル!B$4:E$50,4),0)</f>
        <v>677</v>
      </c>
    </row>
    <row r="583" spans="2:3" x14ac:dyDescent="0.15">
      <c r="B583" s="1">
        <f t="shared" si="9"/>
        <v>58000</v>
      </c>
      <c r="C583">
        <f>ROUNDDOWN(VLOOKUP(B583,X21テーブル!B$4:E$50,3)*B583+VLOOKUP(B583,X21テーブル!B$4:E$50,4),0)</f>
        <v>677</v>
      </c>
    </row>
    <row r="584" spans="2:3" x14ac:dyDescent="0.15">
      <c r="B584" s="1">
        <f t="shared" si="9"/>
        <v>58100</v>
      </c>
      <c r="C584">
        <f>ROUNDDOWN(VLOOKUP(B584,X21テーブル!B$4:E$50,3)*B584+VLOOKUP(B584,X21テーブル!B$4:E$50,4),0)</f>
        <v>677</v>
      </c>
    </row>
    <row r="585" spans="2:3" x14ac:dyDescent="0.15">
      <c r="B585" s="1">
        <f t="shared" si="9"/>
        <v>58200</v>
      </c>
      <c r="C585">
        <f>ROUNDDOWN(VLOOKUP(B585,X21テーブル!B$4:E$50,3)*B585+VLOOKUP(B585,X21テーブル!B$4:E$50,4),0)</f>
        <v>678</v>
      </c>
    </row>
    <row r="586" spans="2:3" x14ac:dyDescent="0.15">
      <c r="B586" s="1">
        <f t="shared" si="9"/>
        <v>58300</v>
      </c>
      <c r="C586">
        <f>ROUNDDOWN(VLOOKUP(B586,X21テーブル!B$4:E$50,3)*B586+VLOOKUP(B586,X21テーブル!B$4:E$50,4),0)</f>
        <v>678</v>
      </c>
    </row>
    <row r="587" spans="2:3" x14ac:dyDescent="0.15">
      <c r="B587" s="1">
        <f t="shared" si="9"/>
        <v>58400</v>
      </c>
      <c r="C587">
        <f>ROUNDDOWN(VLOOKUP(B587,X21テーブル!B$4:E$50,3)*B587+VLOOKUP(B587,X21テーブル!B$4:E$50,4),0)</f>
        <v>678</v>
      </c>
    </row>
    <row r="588" spans="2:3" x14ac:dyDescent="0.15">
      <c r="B588" s="1">
        <f t="shared" si="9"/>
        <v>58500</v>
      </c>
      <c r="C588">
        <f>ROUNDDOWN(VLOOKUP(B588,X21テーブル!B$4:E$50,3)*B588+VLOOKUP(B588,X21テーブル!B$4:E$50,4),0)</f>
        <v>678</v>
      </c>
    </row>
    <row r="589" spans="2:3" x14ac:dyDescent="0.15">
      <c r="B589" s="1">
        <f t="shared" si="9"/>
        <v>58600</v>
      </c>
      <c r="C589">
        <f>ROUNDDOWN(VLOOKUP(B589,X21テーブル!B$4:E$50,3)*B589+VLOOKUP(B589,X21テーブル!B$4:E$50,4),0)</f>
        <v>678</v>
      </c>
    </row>
    <row r="590" spans="2:3" x14ac:dyDescent="0.15">
      <c r="B590" s="1">
        <f t="shared" si="9"/>
        <v>58700</v>
      </c>
      <c r="C590">
        <f>ROUNDDOWN(VLOOKUP(B590,X21テーブル!B$4:E$50,3)*B590+VLOOKUP(B590,X21テーブル!B$4:E$50,4),0)</f>
        <v>678</v>
      </c>
    </row>
    <row r="591" spans="2:3" x14ac:dyDescent="0.15">
      <c r="B591" s="1">
        <f t="shared" si="9"/>
        <v>58800</v>
      </c>
      <c r="C591">
        <f>ROUNDDOWN(VLOOKUP(B591,X21テーブル!B$4:E$50,3)*B591+VLOOKUP(B591,X21テーブル!B$4:E$50,4),0)</f>
        <v>678</v>
      </c>
    </row>
    <row r="592" spans="2:3" x14ac:dyDescent="0.15">
      <c r="B592" s="1">
        <f t="shared" si="9"/>
        <v>58900</v>
      </c>
      <c r="C592">
        <f>ROUNDDOWN(VLOOKUP(B592,X21テーブル!B$4:E$50,3)*B592+VLOOKUP(B592,X21テーブル!B$4:E$50,4),0)</f>
        <v>678</v>
      </c>
    </row>
    <row r="593" spans="2:3" x14ac:dyDescent="0.15">
      <c r="B593" s="1">
        <f t="shared" si="9"/>
        <v>59000</v>
      </c>
      <c r="C593">
        <f>ROUNDDOWN(VLOOKUP(B593,X21テーブル!B$4:E$50,3)*B593+VLOOKUP(B593,X21テーブル!B$4:E$50,4),0)</f>
        <v>678</v>
      </c>
    </row>
    <row r="594" spans="2:3" x14ac:dyDescent="0.15">
      <c r="B594" s="1">
        <f t="shared" si="9"/>
        <v>59100</v>
      </c>
      <c r="C594">
        <f>ROUNDDOWN(VLOOKUP(B594,X21テーブル!B$4:E$50,3)*B594+VLOOKUP(B594,X21テーブル!B$4:E$50,4),0)</f>
        <v>679</v>
      </c>
    </row>
    <row r="595" spans="2:3" x14ac:dyDescent="0.15">
      <c r="B595" s="1">
        <f t="shared" si="9"/>
        <v>59200</v>
      </c>
      <c r="C595">
        <f>ROUNDDOWN(VLOOKUP(B595,X21テーブル!B$4:E$50,3)*B595+VLOOKUP(B595,X21テーブル!B$4:E$50,4),0)</f>
        <v>679</v>
      </c>
    </row>
    <row r="596" spans="2:3" x14ac:dyDescent="0.15">
      <c r="B596" s="1">
        <f t="shared" si="9"/>
        <v>59300</v>
      </c>
      <c r="C596">
        <f>ROUNDDOWN(VLOOKUP(B596,X21テーブル!B$4:E$50,3)*B596+VLOOKUP(B596,X21テーブル!B$4:E$50,4),0)</f>
        <v>679</v>
      </c>
    </row>
    <row r="597" spans="2:3" x14ac:dyDescent="0.15">
      <c r="B597" s="1">
        <f t="shared" si="9"/>
        <v>59400</v>
      </c>
      <c r="C597">
        <f>ROUNDDOWN(VLOOKUP(B597,X21テーブル!B$4:E$50,3)*B597+VLOOKUP(B597,X21テーブル!B$4:E$50,4),0)</f>
        <v>679</v>
      </c>
    </row>
    <row r="598" spans="2:3" x14ac:dyDescent="0.15">
      <c r="B598" s="1">
        <f t="shared" si="9"/>
        <v>59500</v>
      </c>
      <c r="C598">
        <f>ROUNDDOWN(VLOOKUP(B598,X21テーブル!B$4:E$50,3)*B598+VLOOKUP(B598,X21テーブル!B$4:E$50,4),0)</f>
        <v>679</v>
      </c>
    </row>
    <row r="599" spans="2:3" x14ac:dyDescent="0.15">
      <c r="B599" s="1">
        <f t="shared" si="9"/>
        <v>59600</v>
      </c>
      <c r="C599">
        <f>ROUNDDOWN(VLOOKUP(B599,X21テーブル!B$4:E$50,3)*B599+VLOOKUP(B599,X21テーブル!B$4:E$50,4),0)</f>
        <v>679</v>
      </c>
    </row>
    <row r="600" spans="2:3" x14ac:dyDescent="0.15">
      <c r="B600" s="1">
        <f t="shared" si="9"/>
        <v>59700</v>
      </c>
      <c r="C600">
        <f>ROUNDDOWN(VLOOKUP(B600,X21テーブル!B$4:E$50,3)*B600+VLOOKUP(B600,X21テーブル!B$4:E$50,4),0)</f>
        <v>679</v>
      </c>
    </row>
    <row r="601" spans="2:3" x14ac:dyDescent="0.15">
      <c r="B601" s="1">
        <f t="shared" si="9"/>
        <v>59800</v>
      </c>
      <c r="C601">
        <f>ROUNDDOWN(VLOOKUP(B601,X21テーブル!B$4:E$50,3)*B601+VLOOKUP(B601,X21テーブル!B$4:E$50,4),0)</f>
        <v>679</v>
      </c>
    </row>
    <row r="602" spans="2:3" x14ac:dyDescent="0.15">
      <c r="B602" s="1">
        <f t="shared" si="9"/>
        <v>59900</v>
      </c>
      <c r="C602">
        <f>ROUNDDOWN(VLOOKUP(B602,X21テーブル!B$4:E$50,3)*B602+VLOOKUP(B602,X21テーブル!B$4:E$50,4),0)</f>
        <v>679</v>
      </c>
    </row>
    <row r="603" spans="2:3" x14ac:dyDescent="0.15">
      <c r="B603" s="1">
        <f t="shared" si="9"/>
        <v>60000</v>
      </c>
      <c r="C603">
        <f>ROUNDDOWN(VLOOKUP(B603,X21テーブル!B$4:E$50,3)*B603+VLOOKUP(B603,X21テーブル!B$4:E$50,4),0)</f>
        <v>680</v>
      </c>
    </row>
    <row r="604" spans="2:3" x14ac:dyDescent="0.15">
      <c r="B604" s="1">
        <f t="shared" si="9"/>
        <v>60100</v>
      </c>
      <c r="C604">
        <f>ROUNDDOWN(VLOOKUP(B604,X21テーブル!B$4:E$50,3)*B604+VLOOKUP(B604,X21テーブル!B$4:E$50,4),0)</f>
        <v>680</v>
      </c>
    </row>
    <row r="605" spans="2:3" x14ac:dyDescent="0.15">
      <c r="B605" s="1">
        <f t="shared" si="9"/>
        <v>60200</v>
      </c>
      <c r="C605">
        <f>ROUNDDOWN(VLOOKUP(B605,X21テーブル!B$4:E$50,3)*B605+VLOOKUP(B605,X21テーブル!B$4:E$50,4),0)</f>
        <v>680</v>
      </c>
    </row>
    <row r="606" spans="2:3" x14ac:dyDescent="0.15">
      <c r="B606" s="1">
        <f t="shared" si="9"/>
        <v>60300</v>
      </c>
      <c r="C606">
        <f>ROUNDDOWN(VLOOKUP(B606,X21テーブル!B$4:E$50,3)*B606+VLOOKUP(B606,X21テーブル!B$4:E$50,4),0)</f>
        <v>680</v>
      </c>
    </row>
    <row r="607" spans="2:3" x14ac:dyDescent="0.15">
      <c r="B607" s="1">
        <f t="shared" si="9"/>
        <v>60400</v>
      </c>
      <c r="C607">
        <f>ROUNDDOWN(VLOOKUP(B607,X21テーブル!B$4:E$50,3)*B607+VLOOKUP(B607,X21テーブル!B$4:E$50,4),0)</f>
        <v>680</v>
      </c>
    </row>
    <row r="608" spans="2:3" x14ac:dyDescent="0.15">
      <c r="B608" s="1">
        <f t="shared" si="9"/>
        <v>60500</v>
      </c>
      <c r="C608">
        <f>ROUNDDOWN(VLOOKUP(B608,X21テーブル!B$4:E$50,3)*B608+VLOOKUP(B608,X21テーブル!B$4:E$50,4),0)</f>
        <v>680</v>
      </c>
    </row>
    <row r="609" spans="2:3" x14ac:dyDescent="0.15">
      <c r="B609" s="1">
        <f t="shared" si="9"/>
        <v>60600</v>
      </c>
      <c r="C609">
        <f>ROUNDDOWN(VLOOKUP(B609,X21テーブル!B$4:E$50,3)*B609+VLOOKUP(B609,X21テーブル!B$4:E$50,4),0)</f>
        <v>680</v>
      </c>
    </row>
    <row r="610" spans="2:3" x14ac:dyDescent="0.15">
      <c r="B610" s="1">
        <f t="shared" si="9"/>
        <v>60700</v>
      </c>
      <c r="C610">
        <f>ROUNDDOWN(VLOOKUP(B610,X21テーブル!B$4:E$50,3)*B610+VLOOKUP(B610,X21テーブル!B$4:E$50,4),0)</f>
        <v>680</v>
      </c>
    </row>
    <row r="611" spans="2:3" x14ac:dyDescent="0.15">
      <c r="B611" s="1">
        <f t="shared" si="9"/>
        <v>60800</v>
      </c>
      <c r="C611">
        <f>ROUNDDOWN(VLOOKUP(B611,X21テーブル!B$4:E$50,3)*B611+VLOOKUP(B611,X21テーブル!B$4:E$50,4),0)</f>
        <v>680</v>
      </c>
    </row>
    <row r="612" spans="2:3" x14ac:dyDescent="0.15">
      <c r="B612" s="1">
        <f t="shared" si="9"/>
        <v>60900</v>
      </c>
      <c r="C612">
        <f>ROUNDDOWN(VLOOKUP(B612,X21テーブル!B$4:E$50,3)*B612+VLOOKUP(B612,X21テーブル!B$4:E$50,4),0)</f>
        <v>680</v>
      </c>
    </row>
    <row r="613" spans="2:3" x14ac:dyDescent="0.15">
      <c r="B613" s="1">
        <f t="shared" si="9"/>
        <v>61000</v>
      </c>
      <c r="C613">
        <f>ROUNDDOWN(VLOOKUP(B613,X21テーブル!B$4:E$50,3)*B613+VLOOKUP(B613,X21テーブル!B$4:E$50,4),0)</f>
        <v>680</v>
      </c>
    </row>
    <row r="614" spans="2:3" x14ac:dyDescent="0.15">
      <c r="B614" s="1">
        <f t="shared" si="9"/>
        <v>61100</v>
      </c>
      <c r="C614">
        <f>ROUNDDOWN(VLOOKUP(B614,X21テーブル!B$4:E$50,3)*B614+VLOOKUP(B614,X21テーブル!B$4:E$50,4),0)</f>
        <v>681</v>
      </c>
    </row>
    <row r="615" spans="2:3" x14ac:dyDescent="0.15">
      <c r="B615" s="1">
        <f t="shared" si="9"/>
        <v>61200</v>
      </c>
      <c r="C615">
        <f>ROUNDDOWN(VLOOKUP(B615,X21テーブル!B$4:E$50,3)*B615+VLOOKUP(B615,X21テーブル!B$4:E$50,4),0)</f>
        <v>681</v>
      </c>
    </row>
    <row r="616" spans="2:3" x14ac:dyDescent="0.15">
      <c r="B616" s="1">
        <f t="shared" si="9"/>
        <v>61300</v>
      </c>
      <c r="C616">
        <f>ROUNDDOWN(VLOOKUP(B616,X21テーブル!B$4:E$50,3)*B616+VLOOKUP(B616,X21テーブル!B$4:E$50,4),0)</f>
        <v>681</v>
      </c>
    </row>
    <row r="617" spans="2:3" x14ac:dyDescent="0.15">
      <c r="B617" s="1">
        <f t="shared" ref="B617:B680" si="10">+B616+100</f>
        <v>61400</v>
      </c>
      <c r="C617">
        <f>ROUNDDOWN(VLOOKUP(B617,X21テーブル!B$4:E$50,3)*B617+VLOOKUP(B617,X21テーブル!B$4:E$50,4),0)</f>
        <v>681</v>
      </c>
    </row>
    <row r="618" spans="2:3" x14ac:dyDescent="0.15">
      <c r="B618" s="1">
        <f t="shared" si="10"/>
        <v>61500</v>
      </c>
      <c r="C618">
        <f>ROUNDDOWN(VLOOKUP(B618,X21テーブル!B$4:E$50,3)*B618+VLOOKUP(B618,X21テーブル!B$4:E$50,4),0)</f>
        <v>681</v>
      </c>
    </row>
    <row r="619" spans="2:3" x14ac:dyDescent="0.15">
      <c r="B619" s="1">
        <f t="shared" si="10"/>
        <v>61600</v>
      </c>
      <c r="C619">
        <f>ROUNDDOWN(VLOOKUP(B619,X21テーブル!B$4:E$50,3)*B619+VLOOKUP(B619,X21テーブル!B$4:E$50,4),0)</f>
        <v>681</v>
      </c>
    </row>
    <row r="620" spans="2:3" x14ac:dyDescent="0.15">
      <c r="B620" s="1">
        <f t="shared" si="10"/>
        <v>61700</v>
      </c>
      <c r="C620">
        <f>ROUNDDOWN(VLOOKUP(B620,X21テーブル!B$4:E$50,3)*B620+VLOOKUP(B620,X21テーブル!B$4:E$50,4),0)</f>
        <v>681</v>
      </c>
    </row>
    <row r="621" spans="2:3" x14ac:dyDescent="0.15">
      <c r="B621" s="1">
        <f t="shared" si="10"/>
        <v>61800</v>
      </c>
      <c r="C621">
        <f>ROUNDDOWN(VLOOKUP(B621,X21テーブル!B$4:E$50,3)*B621+VLOOKUP(B621,X21テーブル!B$4:E$50,4),0)</f>
        <v>681</v>
      </c>
    </row>
    <row r="622" spans="2:3" x14ac:dyDescent="0.15">
      <c r="B622" s="1">
        <f t="shared" si="10"/>
        <v>61900</v>
      </c>
      <c r="C622">
        <f>ROUNDDOWN(VLOOKUP(B622,X21テーブル!B$4:E$50,3)*B622+VLOOKUP(B622,X21テーブル!B$4:E$50,4),0)</f>
        <v>681</v>
      </c>
    </row>
    <row r="623" spans="2:3" x14ac:dyDescent="0.15">
      <c r="B623" s="1">
        <f t="shared" si="10"/>
        <v>62000</v>
      </c>
      <c r="C623">
        <f>ROUNDDOWN(VLOOKUP(B623,X21テーブル!B$4:E$50,3)*B623+VLOOKUP(B623,X21テーブル!B$4:E$50,4),0)</f>
        <v>681</v>
      </c>
    </row>
    <row r="624" spans="2:3" x14ac:dyDescent="0.15">
      <c r="B624" s="1">
        <f t="shared" si="10"/>
        <v>62100</v>
      </c>
      <c r="C624">
        <f>ROUNDDOWN(VLOOKUP(B624,X21テーブル!B$4:E$50,3)*B624+VLOOKUP(B624,X21テーブル!B$4:E$50,4),0)</f>
        <v>681</v>
      </c>
    </row>
    <row r="625" spans="2:3" x14ac:dyDescent="0.15">
      <c r="B625" s="1">
        <f t="shared" si="10"/>
        <v>62200</v>
      </c>
      <c r="C625">
        <f>ROUNDDOWN(VLOOKUP(B625,X21テーブル!B$4:E$50,3)*B625+VLOOKUP(B625,X21テーブル!B$4:E$50,4),0)</f>
        <v>682</v>
      </c>
    </row>
    <row r="626" spans="2:3" x14ac:dyDescent="0.15">
      <c r="B626" s="1">
        <f t="shared" si="10"/>
        <v>62300</v>
      </c>
      <c r="C626">
        <f>ROUNDDOWN(VLOOKUP(B626,X21テーブル!B$4:E$50,3)*B626+VLOOKUP(B626,X21テーブル!B$4:E$50,4),0)</f>
        <v>682</v>
      </c>
    </row>
    <row r="627" spans="2:3" x14ac:dyDescent="0.15">
      <c r="B627" s="1">
        <f t="shared" si="10"/>
        <v>62400</v>
      </c>
      <c r="C627">
        <f>ROUNDDOWN(VLOOKUP(B627,X21テーブル!B$4:E$50,3)*B627+VLOOKUP(B627,X21テーブル!B$4:E$50,4),0)</f>
        <v>682</v>
      </c>
    </row>
    <row r="628" spans="2:3" x14ac:dyDescent="0.15">
      <c r="B628" s="1">
        <f t="shared" si="10"/>
        <v>62500</v>
      </c>
      <c r="C628">
        <f>ROUNDDOWN(VLOOKUP(B628,X21テーブル!B$4:E$50,3)*B628+VLOOKUP(B628,X21テーブル!B$4:E$50,4),0)</f>
        <v>682</v>
      </c>
    </row>
    <row r="629" spans="2:3" x14ac:dyDescent="0.15">
      <c r="B629" s="1">
        <f t="shared" si="10"/>
        <v>62600</v>
      </c>
      <c r="C629">
        <f>ROUNDDOWN(VLOOKUP(B629,X21テーブル!B$4:E$50,3)*B629+VLOOKUP(B629,X21テーブル!B$4:E$50,4),0)</f>
        <v>682</v>
      </c>
    </row>
    <row r="630" spans="2:3" x14ac:dyDescent="0.15">
      <c r="B630" s="1">
        <f t="shared" si="10"/>
        <v>62700</v>
      </c>
      <c r="C630">
        <f>ROUNDDOWN(VLOOKUP(B630,X21テーブル!B$4:E$50,3)*B630+VLOOKUP(B630,X21テーブル!B$4:E$50,4),0)</f>
        <v>682</v>
      </c>
    </row>
    <row r="631" spans="2:3" x14ac:dyDescent="0.15">
      <c r="B631" s="1">
        <f t="shared" si="10"/>
        <v>62800</v>
      </c>
      <c r="C631">
        <f>ROUNDDOWN(VLOOKUP(B631,X21テーブル!B$4:E$50,3)*B631+VLOOKUP(B631,X21テーブル!B$4:E$50,4),0)</f>
        <v>682</v>
      </c>
    </row>
    <row r="632" spans="2:3" x14ac:dyDescent="0.15">
      <c r="B632" s="1">
        <f t="shared" si="10"/>
        <v>62900</v>
      </c>
      <c r="C632">
        <f>ROUNDDOWN(VLOOKUP(B632,X21テーブル!B$4:E$50,3)*B632+VLOOKUP(B632,X21テーブル!B$4:E$50,4),0)</f>
        <v>682</v>
      </c>
    </row>
    <row r="633" spans="2:3" x14ac:dyDescent="0.15">
      <c r="B633" s="1">
        <f t="shared" si="10"/>
        <v>63000</v>
      </c>
      <c r="C633">
        <f>ROUNDDOWN(VLOOKUP(B633,X21テーブル!B$4:E$50,3)*B633+VLOOKUP(B633,X21テーブル!B$4:E$50,4),0)</f>
        <v>682</v>
      </c>
    </row>
    <row r="634" spans="2:3" x14ac:dyDescent="0.15">
      <c r="B634" s="1">
        <f t="shared" si="10"/>
        <v>63100</v>
      </c>
      <c r="C634">
        <f>ROUNDDOWN(VLOOKUP(B634,X21テーブル!B$4:E$50,3)*B634+VLOOKUP(B634,X21テーブル!B$4:E$50,4),0)</f>
        <v>682</v>
      </c>
    </row>
    <row r="635" spans="2:3" x14ac:dyDescent="0.15">
      <c r="B635" s="1">
        <f t="shared" si="10"/>
        <v>63200</v>
      </c>
      <c r="C635">
        <f>ROUNDDOWN(VLOOKUP(B635,X21テーブル!B$4:E$50,3)*B635+VLOOKUP(B635,X21テーブル!B$4:E$50,4),0)</f>
        <v>683</v>
      </c>
    </row>
    <row r="636" spans="2:3" x14ac:dyDescent="0.15">
      <c r="B636" s="1">
        <f t="shared" si="10"/>
        <v>63300</v>
      </c>
      <c r="C636">
        <f>ROUNDDOWN(VLOOKUP(B636,X21テーブル!B$4:E$50,3)*B636+VLOOKUP(B636,X21テーブル!B$4:E$50,4),0)</f>
        <v>683</v>
      </c>
    </row>
    <row r="637" spans="2:3" x14ac:dyDescent="0.15">
      <c r="B637" s="1">
        <f t="shared" si="10"/>
        <v>63400</v>
      </c>
      <c r="C637">
        <f>ROUNDDOWN(VLOOKUP(B637,X21テーブル!B$4:E$50,3)*B637+VLOOKUP(B637,X21テーブル!B$4:E$50,4),0)</f>
        <v>683</v>
      </c>
    </row>
    <row r="638" spans="2:3" x14ac:dyDescent="0.15">
      <c r="B638" s="1">
        <f t="shared" si="10"/>
        <v>63500</v>
      </c>
      <c r="C638">
        <f>ROUNDDOWN(VLOOKUP(B638,X21テーブル!B$4:E$50,3)*B638+VLOOKUP(B638,X21テーブル!B$4:E$50,4),0)</f>
        <v>683</v>
      </c>
    </row>
    <row r="639" spans="2:3" x14ac:dyDescent="0.15">
      <c r="B639" s="1">
        <f t="shared" si="10"/>
        <v>63600</v>
      </c>
      <c r="C639">
        <f>ROUNDDOWN(VLOOKUP(B639,X21テーブル!B$4:E$50,3)*B639+VLOOKUP(B639,X21テーブル!B$4:E$50,4),0)</f>
        <v>683</v>
      </c>
    </row>
    <row r="640" spans="2:3" x14ac:dyDescent="0.15">
      <c r="B640" s="1">
        <f t="shared" si="10"/>
        <v>63700</v>
      </c>
      <c r="C640">
        <f>ROUNDDOWN(VLOOKUP(B640,X21テーブル!B$4:E$50,3)*B640+VLOOKUP(B640,X21テーブル!B$4:E$50,4),0)</f>
        <v>683</v>
      </c>
    </row>
    <row r="641" spans="2:3" x14ac:dyDescent="0.15">
      <c r="B641" s="1">
        <f t="shared" si="10"/>
        <v>63800</v>
      </c>
      <c r="C641">
        <f>ROUNDDOWN(VLOOKUP(B641,X21テーブル!B$4:E$50,3)*B641+VLOOKUP(B641,X21テーブル!B$4:E$50,4),0)</f>
        <v>683</v>
      </c>
    </row>
    <row r="642" spans="2:3" x14ac:dyDescent="0.15">
      <c r="B642" s="1">
        <f t="shared" si="10"/>
        <v>63900</v>
      </c>
      <c r="C642">
        <f>ROUNDDOWN(VLOOKUP(B642,X21テーブル!B$4:E$50,3)*B642+VLOOKUP(B642,X21テーブル!B$4:E$50,4),0)</f>
        <v>683</v>
      </c>
    </row>
    <row r="643" spans="2:3" x14ac:dyDescent="0.15">
      <c r="B643" s="1">
        <f t="shared" si="10"/>
        <v>64000</v>
      </c>
      <c r="C643">
        <f>ROUNDDOWN(VLOOKUP(B643,X21テーブル!B$4:E$50,3)*B643+VLOOKUP(B643,X21テーブル!B$4:E$50,4),0)</f>
        <v>683</v>
      </c>
    </row>
    <row r="644" spans="2:3" x14ac:dyDescent="0.15">
      <c r="B644" s="1">
        <f t="shared" si="10"/>
        <v>64100</v>
      </c>
      <c r="C644">
        <f>ROUNDDOWN(VLOOKUP(B644,X21テーブル!B$4:E$50,3)*B644+VLOOKUP(B644,X21テーブル!B$4:E$50,4),0)</f>
        <v>683</v>
      </c>
    </row>
    <row r="645" spans="2:3" x14ac:dyDescent="0.15">
      <c r="B645" s="1">
        <f t="shared" si="10"/>
        <v>64200</v>
      </c>
      <c r="C645">
        <f>ROUNDDOWN(VLOOKUP(B645,X21テーブル!B$4:E$50,3)*B645+VLOOKUP(B645,X21テーブル!B$4:E$50,4),0)</f>
        <v>683</v>
      </c>
    </row>
    <row r="646" spans="2:3" x14ac:dyDescent="0.15">
      <c r="B646" s="1">
        <f t="shared" si="10"/>
        <v>64300</v>
      </c>
      <c r="C646">
        <f>ROUNDDOWN(VLOOKUP(B646,X21テーブル!B$4:E$50,3)*B646+VLOOKUP(B646,X21テーブル!B$4:E$50,4),0)</f>
        <v>684</v>
      </c>
    </row>
    <row r="647" spans="2:3" x14ac:dyDescent="0.15">
      <c r="B647" s="1">
        <f t="shared" si="10"/>
        <v>64400</v>
      </c>
      <c r="C647">
        <f>ROUNDDOWN(VLOOKUP(B647,X21テーブル!B$4:E$50,3)*B647+VLOOKUP(B647,X21テーブル!B$4:E$50,4),0)</f>
        <v>684</v>
      </c>
    </row>
    <row r="648" spans="2:3" x14ac:dyDescent="0.15">
      <c r="B648" s="1">
        <f t="shared" si="10"/>
        <v>64500</v>
      </c>
      <c r="C648">
        <f>ROUNDDOWN(VLOOKUP(B648,X21テーブル!B$4:E$50,3)*B648+VLOOKUP(B648,X21テーブル!B$4:E$50,4),0)</f>
        <v>684</v>
      </c>
    </row>
    <row r="649" spans="2:3" x14ac:dyDescent="0.15">
      <c r="B649" s="1">
        <f t="shared" si="10"/>
        <v>64600</v>
      </c>
      <c r="C649">
        <f>ROUNDDOWN(VLOOKUP(B649,X21テーブル!B$4:E$50,3)*B649+VLOOKUP(B649,X21テーブル!B$4:E$50,4),0)</f>
        <v>684</v>
      </c>
    </row>
    <row r="650" spans="2:3" x14ac:dyDescent="0.15">
      <c r="B650" s="1">
        <f t="shared" si="10"/>
        <v>64700</v>
      </c>
      <c r="C650">
        <f>ROUNDDOWN(VLOOKUP(B650,X21テーブル!B$4:E$50,3)*B650+VLOOKUP(B650,X21テーブル!B$4:E$50,4),0)</f>
        <v>684</v>
      </c>
    </row>
    <row r="651" spans="2:3" x14ac:dyDescent="0.15">
      <c r="B651" s="1">
        <f t="shared" si="10"/>
        <v>64800</v>
      </c>
      <c r="C651">
        <f>ROUNDDOWN(VLOOKUP(B651,X21テーブル!B$4:E$50,3)*B651+VLOOKUP(B651,X21テーブル!B$4:E$50,4),0)</f>
        <v>684</v>
      </c>
    </row>
    <row r="652" spans="2:3" x14ac:dyDescent="0.15">
      <c r="B652" s="1">
        <f t="shared" si="10"/>
        <v>64900</v>
      </c>
      <c r="C652">
        <f>ROUNDDOWN(VLOOKUP(B652,X21テーブル!B$4:E$50,3)*B652+VLOOKUP(B652,X21テーブル!B$4:E$50,4),0)</f>
        <v>684</v>
      </c>
    </row>
    <row r="653" spans="2:3" x14ac:dyDescent="0.15">
      <c r="B653" s="1">
        <f t="shared" si="10"/>
        <v>65000</v>
      </c>
      <c r="C653">
        <f>ROUNDDOWN(VLOOKUP(B653,X21テーブル!B$4:E$50,3)*B653+VLOOKUP(B653,X21テーブル!B$4:E$50,4),0)</f>
        <v>684</v>
      </c>
    </row>
    <row r="654" spans="2:3" x14ac:dyDescent="0.15">
      <c r="B654" s="1">
        <f t="shared" si="10"/>
        <v>65100</v>
      </c>
      <c r="C654">
        <f>ROUNDDOWN(VLOOKUP(B654,X21テーブル!B$4:E$50,3)*B654+VLOOKUP(B654,X21テーブル!B$4:E$50,4),0)</f>
        <v>684</v>
      </c>
    </row>
    <row r="655" spans="2:3" x14ac:dyDescent="0.15">
      <c r="B655" s="1">
        <f t="shared" si="10"/>
        <v>65200</v>
      </c>
      <c r="C655">
        <f>ROUNDDOWN(VLOOKUP(B655,X21テーブル!B$4:E$50,3)*B655+VLOOKUP(B655,X21テーブル!B$4:E$50,4),0)</f>
        <v>684</v>
      </c>
    </row>
    <row r="656" spans="2:3" x14ac:dyDescent="0.15">
      <c r="B656" s="1">
        <f t="shared" si="10"/>
        <v>65300</v>
      </c>
      <c r="C656">
        <f>ROUNDDOWN(VLOOKUP(B656,X21テーブル!B$4:E$50,3)*B656+VLOOKUP(B656,X21テーブル!B$4:E$50,4),0)</f>
        <v>685</v>
      </c>
    </row>
    <row r="657" spans="2:3" x14ac:dyDescent="0.15">
      <c r="B657" s="1">
        <f t="shared" si="10"/>
        <v>65400</v>
      </c>
      <c r="C657">
        <f>ROUNDDOWN(VLOOKUP(B657,X21テーブル!B$4:E$50,3)*B657+VLOOKUP(B657,X21テーブル!B$4:E$50,4),0)</f>
        <v>685</v>
      </c>
    </row>
    <row r="658" spans="2:3" x14ac:dyDescent="0.15">
      <c r="B658" s="1">
        <f t="shared" si="10"/>
        <v>65500</v>
      </c>
      <c r="C658">
        <f>ROUNDDOWN(VLOOKUP(B658,X21テーブル!B$4:E$50,3)*B658+VLOOKUP(B658,X21テーブル!B$4:E$50,4),0)</f>
        <v>685</v>
      </c>
    </row>
    <row r="659" spans="2:3" x14ac:dyDescent="0.15">
      <c r="B659" s="1">
        <f t="shared" si="10"/>
        <v>65600</v>
      </c>
      <c r="C659">
        <f>ROUNDDOWN(VLOOKUP(B659,X21テーブル!B$4:E$50,3)*B659+VLOOKUP(B659,X21テーブル!B$4:E$50,4),0)</f>
        <v>685</v>
      </c>
    </row>
    <row r="660" spans="2:3" x14ac:dyDescent="0.15">
      <c r="B660" s="1">
        <f t="shared" si="10"/>
        <v>65700</v>
      </c>
      <c r="C660">
        <f>ROUNDDOWN(VLOOKUP(B660,X21テーブル!B$4:E$50,3)*B660+VLOOKUP(B660,X21テーブル!B$4:E$50,4),0)</f>
        <v>685</v>
      </c>
    </row>
    <row r="661" spans="2:3" x14ac:dyDescent="0.15">
      <c r="B661" s="1">
        <f t="shared" si="10"/>
        <v>65800</v>
      </c>
      <c r="C661">
        <f>ROUNDDOWN(VLOOKUP(B661,X21テーブル!B$4:E$50,3)*B661+VLOOKUP(B661,X21テーブル!B$4:E$50,4),0)</f>
        <v>685</v>
      </c>
    </row>
    <row r="662" spans="2:3" x14ac:dyDescent="0.15">
      <c r="B662" s="1">
        <f t="shared" si="10"/>
        <v>65900</v>
      </c>
      <c r="C662">
        <f>ROUNDDOWN(VLOOKUP(B662,X21テーブル!B$4:E$50,3)*B662+VLOOKUP(B662,X21テーブル!B$4:E$50,4),0)</f>
        <v>685</v>
      </c>
    </row>
    <row r="663" spans="2:3" x14ac:dyDescent="0.15">
      <c r="B663" s="1">
        <f t="shared" si="10"/>
        <v>66000</v>
      </c>
      <c r="C663">
        <f>ROUNDDOWN(VLOOKUP(B663,X21テーブル!B$4:E$50,3)*B663+VLOOKUP(B663,X21テーブル!B$4:E$50,4),0)</f>
        <v>685</v>
      </c>
    </row>
    <row r="664" spans="2:3" x14ac:dyDescent="0.15">
      <c r="B664" s="1">
        <f t="shared" si="10"/>
        <v>66100</v>
      </c>
      <c r="C664">
        <f>ROUNDDOWN(VLOOKUP(B664,X21テーブル!B$4:E$50,3)*B664+VLOOKUP(B664,X21テーブル!B$4:E$50,4),0)</f>
        <v>685</v>
      </c>
    </row>
    <row r="665" spans="2:3" x14ac:dyDescent="0.15">
      <c r="B665" s="1">
        <f t="shared" si="10"/>
        <v>66200</v>
      </c>
      <c r="C665">
        <f>ROUNDDOWN(VLOOKUP(B665,X21テーブル!B$4:E$50,3)*B665+VLOOKUP(B665,X21テーブル!B$4:E$50,4),0)</f>
        <v>685</v>
      </c>
    </row>
    <row r="666" spans="2:3" x14ac:dyDescent="0.15">
      <c r="B666" s="1">
        <f t="shared" si="10"/>
        <v>66300</v>
      </c>
      <c r="C666">
        <f>ROUNDDOWN(VLOOKUP(B666,X21テーブル!B$4:E$50,3)*B666+VLOOKUP(B666,X21テーブル!B$4:E$50,4),0)</f>
        <v>685</v>
      </c>
    </row>
    <row r="667" spans="2:3" x14ac:dyDescent="0.15">
      <c r="B667" s="1">
        <f t="shared" si="10"/>
        <v>66400</v>
      </c>
      <c r="C667">
        <f>ROUNDDOWN(VLOOKUP(B667,X21テーブル!B$4:E$50,3)*B667+VLOOKUP(B667,X21テーブル!B$4:E$50,4),0)</f>
        <v>686</v>
      </c>
    </row>
    <row r="668" spans="2:3" x14ac:dyDescent="0.15">
      <c r="B668" s="1">
        <f t="shared" si="10"/>
        <v>66500</v>
      </c>
      <c r="C668">
        <f>ROUNDDOWN(VLOOKUP(B668,X21テーブル!B$4:E$50,3)*B668+VLOOKUP(B668,X21テーブル!B$4:E$50,4),0)</f>
        <v>686</v>
      </c>
    </row>
    <row r="669" spans="2:3" x14ac:dyDescent="0.15">
      <c r="B669" s="1">
        <f t="shared" si="10"/>
        <v>66600</v>
      </c>
      <c r="C669">
        <f>ROUNDDOWN(VLOOKUP(B669,X21テーブル!B$4:E$50,3)*B669+VLOOKUP(B669,X21テーブル!B$4:E$50,4),0)</f>
        <v>686</v>
      </c>
    </row>
    <row r="670" spans="2:3" x14ac:dyDescent="0.15">
      <c r="B670" s="1">
        <f t="shared" si="10"/>
        <v>66700</v>
      </c>
      <c r="C670">
        <f>ROUNDDOWN(VLOOKUP(B670,X21テーブル!B$4:E$50,3)*B670+VLOOKUP(B670,X21テーブル!B$4:E$50,4),0)</f>
        <v>686</v>
      </c>
    </row>
    <row r="671" spans="2:3" x14ac:dyDescent="0.15">
      <c r="B671" s="1">
        <f t="shared" si="10"/>
        <v>66800</v>
      </c>
      <c r="C671">
        <f>ROUNDDOWN(VLOOKUP(B671,X21テーブル!B$4:E$50,3)*B671+VLOOKUP(B671,X21テーブル!B$4:E$50,4),0)</f>
        <v>686</v>
      </c>
    </row>
    <row r="672" spans="2:3" x14ac:dyDescent="0.15">
      <c r="B672" s="1">
        <f t="shared" si="10"/>
        <v>66900</v>
      </c>
      <c r="C672">
        <f>ROUNDDOWN(VLOOKUP(B672,X21テーブル!B$4:E$50,3)*B672+VLOOKUP(B672,X21テーブル!B$4:E$50,4),0)</f>
        <v>686</v>
      </c>
    </row>
    <row r="673" spans="2:3" x14ac:dyDescent="0.15">
      <c r="B673" s="1">
        <f t="shared" si="10"/>
        <v>67000</v>
      </c>
      <c r="C673">
        <f>ROUNDDOWN(VLOOKUP(B673,X21テーブル!B$4:E$50,3)*B673+VLOOKUP(B673,X21テーブル!B$4:E$50,4),0)</f>
        <v>686</v>
      </c>
    </row>
    <row r="674" spans="2:3" x14ac:dyDescent="0.15">
      <c r="B674" s="1">
        <f t="shared" si="10"/>
        <v>67100</v>
      </c>
      <c r="C674">
        <f>ROUNDDOWN(VLOOKUP(B674,X21テーブル!B$4:E$50,3)*B674+VLOOKUP(B674,X21テーブル!B$4:E$50,4),0)</f>
        <v>686</v>
      </c>
    </row>
    <row r="675" spans="2:3" x14ac:dyDescent="0.15">
      <c r="B675" s="1">
        <f t="shared" si="10"/>
        <v>67200</v>
      </c>
      <c r="C675">
        <f>ROUNDDOWN(VLOOKUP(B675,X21テーブル!B$4:E$50,3)*B675+VLOOKUP(B675,X21テーブル!B$4:E$50,4),0)</f>
        <v>686</v>
      </c>
    </row>
    <row r="676" spans="2:3" x14ac:dyDescent="0.15">
      <c r="B676" s="1">
        <f t="shared" si="10"/>
        <v>67300</v>
      </c>
      <c r="C676">
        <f>ROUNDDOWN(VLOOKUP(B676,X21テーブル!B$4:E$50,3)*B676+VLOOKUP(B676,X21テーブル!B$4:E$50,4),0)</f>
        <v>686</v>
      </c>
    </row>
    <row r="677" spans="2:3" x14ac:dyDescent="0.15">
      <c r="B677" s="1">
        <f t="shared" si="10"/>
        <v>67400</v>
      </c>
      <c r="C677">
        <f>ROUNDDOWN(VLOOKUP(B677,X21テーブル!B$4:E$50,3)*B677+VLOOKUP(B677,X21テーブル!B$4:E$50,4),0)</f>
        <v>687</v>
      </c>
    </row>
    <row r="678" spans="2:3" x14ac:dyDescent="0.15">
      <c r="B678" s="1">
        <f t="shared" si="10"/>
        <v>67500</v>
      </c>
      <c r="C678">
        <f>ROUNDDOWN(VLOOKUP(B678,X21テーブル!B$4:E$50,3)*B678+VLOOKUP(B678,X21テーブル!B$4:E$50,4),0)</f>
        <v>687</v>
      </c>
    </row>
    <row r="679" spans="2:3" x14ac:dyDescent="0.15">
      <c r="B679" s="1">
        <f t="shared" si="10"/>
        <v>67600</v>
      </c>
      <c r="C679">
        <f>ROUNDDOWN(VLOOKUP(B679,X21テーブル!B$4:E$50,3)*B679+VLOOKUP(B679,X21テーブル!B$4:E$50,4),0)</f>
        <v>687</v>
      </c>
    </row>
    <row r="680" spans="2:3" x14ac:dyDescent="0.15">
      <c r="B680" s="1">
        <f t="shared" si="10"/>
        <v>67700</v>
      </c>
      <c r="C680">
        <f>ROUNDDOWN(VLOOKUP(B680,X21テーブル!B$4:E$50,3)*B680+VLOOKUP(B680,X21テーブル!B$4:E$50,4),0)</f>
        <v>687</v>
      </c>
    </row>
    <row r="681" spans="2:3" x14ac:dyDescent="0.15">
      <c r="B681" s="1">
        <f t="shared" ref="B681:B707" si="11">+B680+100</f>
        <v>67800</v>
      </c>
      <c r="C681">
        <f>ROUNDDOWN(VLOOKUP(B681,X21テーブル!B$4:E$50,3)*B681+VLOOKUP(B681,X21テーブル!B$4:E$50,4),0)</f>
        <v>687</v>
      </c>
    </row>
    <row r="682" spans="2:3" x14ac:dyDescent="0.15">
      <c r="B682" s="1">
        <f t="shared" si="11"/>
        <v>67900</v>
      </c>
      <c r="C682">
        <f>ROUNDDOWN(VLOOKUP(B682,X21テーブル!B$4:E$50,3)*B682+VLOOKUP(B682,X21テーブル!B$4:E$50,4),0)</f>
        <v>687</v>
      </c>
    </row>
    <row r="683" spans="2:3" x14ac:dyDescent="0.15">
      <c r="B683" s="1">
        <f t="shared" si="11"/>
        <v>68000</v>
      </c>
      <c r="C683">
        <f>ROUNDDOWN(VLOOKUP(B683,X21テーブル!B$4:E$50,3)*B683+VLOOKUP(B683,X21テーブル!B$4:E$50,4),0)</f>
        <v>687</v>
      </c>
    </row>
    <row r="684" spans="2:3" x14ac:dyDescent="0.15">
      <c r="B684" s="1">
        <f t="shared" si="11"/>
        <v>68100</v>
      </c>
      <c r="C684">
        <f>ROUNDDOWN(VLOOKUP(B684,X21テーブル!B$4:E$50,3)*B684+VLOOKUP(B684,X21テーブル!B$4:E$50,4),0)</f>
        <v>687</v>
      </c>
    </row>
    <row r="685" spans="2:3" x14ac:dyDescent="0.15">
      <c r="B685" s="1">
        <f t="shared" si="11"/>
        <v>68200</v>
      </c>
      <c r="C685">
        <f>ROUNDDOWN(VLOOKUP(B685,X21テーブル!B$4:E$50,3)*B685+VLOOKUP(B685,X21テーブル!B$4:E$50,4),0)</f>
        <v>687</v>
      </c>
    </row>
    <row r="686" spans="2:3" x14ac:dyDescent="0.15">
      <c r="B686" s="1">
        <f t="shared" si="11"/>
        <v>68300</v>
      </c>
      <c r="C686">
        <f>ROUNDDOWN(VLOOKUP(B686,X21テーブル!B$4:E$50,3)*B686+VLOOKUP(B686,X21テーブル!B$4:E$50,4),0)</f>
        <v>687</v>
      </c>
    </row>
    <row r="687" spans="2:3" x14ac:dyDescent="0.15">
      <c r="B687" s="1">
        <f t="shared" si="11"/>
        <v>68400</v>
      </c>
      <c r="C687">
        <f>ROUNDDOWN(VLOOKUP(B687,X21テーブル!B$4:E$50,3)*B687+VLOOKUP(B687,X21テーブル!B$4:E$50,4),0)</f>
        <v>687</v>
      </c>
    </row>
    <row r="688" spans="2:3" x14ac:dyDescent="0.15">
      <c r="B688" s="1">
        <f t="shared" si="11"/>
        <v>68500</v>
      </c>
      <c r="C688">
        <f>ROUNDDOWN(VLOOKUP(B688,X21テーブル!B$4:E$50,3)*B688+VLOOKUP(B688,X21テーブル!B$4:E$50,4),0)</f>
        <v>688</v>
      </c>
    </row>
    <row r="689" spans="2:3" x14ac:dyDescent="0.15">
      <c r="B689" s="1">
        <f t="shared" si="11"/>
        <v>68600</v>
      </c>
      <c r="C689">
        <f>ROUNDDOWN(VLOOKUP(B689,X21テーブル!B$4:E$50,3)*B689+VLOOKUP(B689,X21テーブル!B$4:E$50,4),0)</f>
        <v>688</v>
      </c>
    </row>
    <row r="690" spans="2:3" x14ac:dyDescent="0.15">
      <c r="B690" s="1">
        <f t="shared" si="11"/>
        <v>68700</v>
      </c>
      <c r="C690">
        <f>ROUNDDOWN(VLOOKUP(B690,X21テーブル!B$4:E$50,3)*B690+VLOOKUP(B690,X21テーブル!B$4:E$50,4),0)</f>
        <v>688</v>
      </c>
    </row>
    <row r="691" spans="2:3" x14ac:dyDescent="0.15">
      <c r="B691" s="1">
        <f t="shared" si="11"/>
        <v>68800</v>
      </c>
      <c r="C691">
        <f>ROUNDDOWN(VLOOKUP(B691,X21テーブル!B$4:E$50,3)*B691+VLOOKUP(B691,X21テーブル!B$4:E$50,4),0)</f>
        <v>688</v>
      </c>
    </row>
    <row r="692" spans="2:3" x14ac:dyDescent="0.15">
      <c r="B692" s="1">
        <f t="shared" si="11"/>
        <v>68900</v>
      </c>
      <c r="C692">
        <f>ROUNDDOWN(VLOOKUP(B692,X21テーブル!B$4:E$50,3)*B692+VLOOKUP(B692,X21テーブル!B$4:E$50,4),0)</f>
        <v>688</v>
      </c>
    </row>
    <row r="693" spans="2:3" x14ac:dyDescent="0.15">
      <c r="B693" s="1">
        <f t="shared" si="11"/>
        <v>69000</v>
      </c>
      <c r="C693">
        <f>ROUNDDOWN(VLOOKUP(B693,X21テーブル!B$4:E$50,3)*B693+VLOOKUP(B693,X21テーブル!B$4:E$50,4),0)</f>
        <v>688</v>
      </c>
    </row>
    <row r="694" spans="2:3" x14ac:dyDescent="0.15">
      <c r="B694" s="1">
        <f t="shared" si="11"/>
        <v>69100</v>
      </c>
      <c r="C694">
        <f>ROUNDDOWN(VLOOKUP(B694,X21テーブル!B$4:E$50,3)*B694+VLOOKUP(B694,X21テーブル!B$4:E$50,4),0)</f>
        <v>688</v>
      </c>
    </row>
    <row r="695" spans="2:3" x14ac:dyDescent="0.15">
      <c r="B695" s="1">
        <f t="shared" si="11"/>
        <v>69200</v>
      </c>
      <c r="C695">
        <f>ROUNDDOWN(VLOOKUP(B695,X21テーブル!B$4:E$50,3)*B695+VLOOKUP(B695,X21テーブル!B$4:E$50,4),0)</f>
        <v>688</v>
      </c>
    </row>
    <row r="696" spans="2:3" x14ac:dyDescent="0.15">
      <c r="B696" s="1">
        <f t="shared" si="11"/>
        <v>69300</v>
      </c>
      <c r="C696">
        <f>ROUNDDOWN(VLOOKUP(B696,X21テーブル!B$4:E$50,3)*B696+VLOOKUP(B696,X21テーブル!B$4:E$50,4),0)</f>
        <v>688</v>
      </c>
    </row>
    <row r="697" spans="2:3" x14ac:dyDescent="0.15">
      <c r="B697" s="1">
        <f t="shared" si="11"/>
        <v>69400</v>
      </c>
      <c r="C697">
        <f>ROUNDDOWN(VLOOKUP(B697,X21テーブル!B$4:E$50,3)*B697+VLOOKUP(B697,X21テーブル!B$4:E$50,4),0)</f>
        <v>688</v>
      </c>
    </row>
    <row r="698" spans="2:3" x14ac:dyDescent="0.15">
      <c r="B698" s="1">
        <f t="shared" si="11"/>
        <v>69500</v>
      </c>
      <c r="C698">
        <f>ROUNDDOWN(VLOOKUP(B698,X21テーブル!B$4:E$50,3)*B698+VLOOKUP(B698,X21テーブル!B$4:E$50,4),0)</f>
        <v>689</v>
      </c>
    </row>
    <row r="699" spans="2:3" x14ac:dyDescent="0.15">
      <c r="B699" s="1">
        <f t="shared" si="11"/>
        <v>69600</v>
      </c>
      <c r="C699">
        <f>ROUNDDOWN(VLOOKUP(B699,X21テーブル!B$4:E$50,3)*B699+VLOOKUP(B699,X21テーブル!B$4:E$50,4),0)</f>
        <v>689</v>
      </c>
    </row>
    <row r="700" spans="2:3" x14ac:dyDescent="0.15">
      <c r="B700" s="1">
        <f t="shared" si="11"/>
        <v>69700</v>
      </c>
      <c r="C700">
        <f>ROUNDDOWN(VLOOKUP(B700,X21テーブル!B$4:E$50,3)*B700+VLOOKUP(B700,X21テーブル!B$4:E$50,4),0)</f>
        <v>689</v>
      </c>
    </row>
    <row r="701" spans="2:3" x14ac:dyDescent="0.15">
      <c r="B701" s="1">
        <f t="shared" si="11"/>
        <v>69800</v>
      </c>
      <c r="C701">
        <f>ROUNDDOWN(VLOOKUP(B701,X21テーブル!B$4:E$50,3)*B701+VLOOKUP(B701,X21テーブル!B$4:E$50,4),0)</f>
        <v>689</v>
      </c>
    </row>
    <row r="702" spans="2:3" x14ac:dyDescent="0.15">
      <c r="B702" s="1">
        <f t="shared" si="11"/>
        <v>69900</v>
      </c>
      <c r="C702">
        <f>ROUNDDOWN(VLOOKUP(B702,X21テーブル!B$4:E$50,3)*B702+VLOOKUP(B702,X21テーブル!B$4:E$50,4),0)</f>
        <v>689</v>
      </c>
    </row>
    <row r="703" spans="2:3" x14ac:dyDescent="0.15">
      <c r="B703" s="1">
        <f t="shared" si="11"/>
        <v>70000</v>
      </c>
      <c r="C703">
        <f>ROUNDDOWN(VLOOKUP(B703,X21テーブル!B$4:E$50,3)*B703+VLOOKUP(B703,X21テーブル!B$4:E$50,4),0)</f>
        <v>689</v>
      </c>
    </row>
    <row r="704" spans="2:3" x14ac:dyDescent="0.15">
      <c r="B704" s="1">
        <f t="shared" si="11"/>
        <v>70100</v>
      </c>
      <c r="C704">
        <f>ROUNDDOWN(VLOOKUP(B704,X21テーブル!B$4:E$50,3)*B704+VLOOKUP(B704,X21テーブル!B$4:E$50,4),0)</f>
        <v>689</v>
      </c>
    </row>
    <row r="705" spans="2:3" x14ac:dyDescent="0.15">
      <c r="B705" s="1">
        <f t="shared" si="11"/>
        <v>70200</v>
      </c>
      <c r="C705">
        <f>ROUNDDOWN(VLOOKUP(B705,X21テーブル!B$4:E$50,3)*B705+VLOOKUP(B705,X21テーブル!B$4:E$50,4),0)</f>
        <v>689</v>
      </c>
    </row>
    <row r="706" spans="2:3" x14ac:dyDescent="0.15">
      <c r="B706" s="1">
        <f t="shared" si="11"/>
        <v>70300</v>
      </c>
      <c r="C706">
        <f>ROUNDDOWN(VLOOKUP(B706,X21テーブル!B$4:E$50,3)*B706+VLOOKUP(B706,X21テーブル!B$4:E$50,4),0)</f>
        <v>689</v>
      </c>
    </row>
    <row r="707" spans="2:3" x14ac:dyDescent="0.15">
      <c r="B707" s="1">
        <f t="shared" si="11"/>
        <v>70400</v>
      </c>
      <c r="C707">
        <f>ROUNDDOWN(VLOOKUP(B707,X21テーブル!B$4:E$50,3)*B707+VLOOKUP(B707,X21テーブル!B$4:E$50,4),0)</f>
        <v>689</v>
      </c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7"/>
  <sheetViews>
    <sheetView workbookViewId="0">
      <selection activeCell="E40" sqref="E40"/>
    </sheetView>
  </sheetViews>
  <sheetFormatPr defaultRowHeight="13.5" x14ac:dyDescent="0.15"/>
  <cols>
    <col min="2" max="2" width="11.375" bestFit="1" customWidth="1"/>
    <col min="3" max="3" width="21.5" bestFit="1" customWidth="1"/>
    <col min="4" max="4" width="17" customWidth="1"/>
  </cols>
  <sheetData>
    <row r="2" spans="2:5" x14ac:dyDescent="0.15">
      <c r="B2" s="83" t="s">
        <v>7</v>
      </c>
      <c r="C2" s="83"/>
    </row>
    <row r="3" spans="2:5" x14ac:dyDescent="0.15">
      <c r="B3" t="s">
        <v>1</v>
      </c>
      <c r="C3" t="s">
        <v>2</v>
      </c>
    </row>
    <row r="4" spans="2:5" x14ac:dyDescent="0.15">
      <c r="B4" s="1">
        <v>0</v>
      </c>
      <c r="C4" s="1">
        <v>10000</v>
      </c>
      <c r="D4" s="2">
        <f>78/10000</f>
        <v>7.7999999999999996E-3</v>
      </c>
      <c r="E4">
        <v>547</v>
      </c>
    </row>
    <row r="5" spans="2:5" x14ac:dyDescent="0.15">
      <c r="B5" s="1">
        <f>+C4</f>
        <v>10000</v>
      </c>
      <c r="C5" s="1">
        <v>12000</v>
      </c>
      <c r="D5" s="2">
        <f>6/2000</f>
        <v>3.0000000000000001E-3</v>
      </c>
      <c r="E5">
        <v>595</v>
      </c>
    </row>
    <row r="6" spans="2:5" x14ac:dyDescent="0.15">
      <c r="B6" s="1">
        <f t="shared" ref="B6:B57" si="0">+C5</f>
        <v>12000</v>
      </c>
      <c r="C6" s="1">
        <v>15000</v>
      </c>
      <c r="D6" s="2">
        <f>7/3000</f>
        <v>2.3333333333333335E-3</v>
      </c>
      <c r="E6">
        <v>603</v>
      </c>
    </row>
    <row r="7" spans="2:5" x14ac:dyDescent="0.15">
      <c r="B7" s="1">
        <f t="shared" si="0"/>
        <v>15000</v>
      </c>
      <c r="C7" s="1">
        <v>20000</v>
      </c>
      <c r="D7" s="2">
        <f>11/5000</f>
        <v>2.2000000000000001E-3</v>
      </c>
      <c r="E7">
        <v>605</v>
      </c>
    </row>
    <row r="8" spans="2:5" x14ac:dyDescent="0.15">
      <c r="B8" s="1">
        <f t="shared" si="0"/>
        <v>20000</v>
      </c>
      <c r="C8" s="1">
        <v>25000</v>
      </c>
      <c r="D8" s="2">
        <f>10/5000</f>
        <v>2E-3</v>
      </c>
      <c r="E8">
        <v>609</v>
      </c>
    </row>
    <row r="9" spans="2:5" x14ac:dyDescent="0.15">
      <c r="B9" s="1">
        <f t="shared" si="0"/>
        <v>25000</v>
      </c>
      <c r="C9" s="1">
        <v>30000</v>
      </c>
      <c r="D9" s="2">
        <f>8/5000</f>
        <v>1.6000000000000001E-3</v>
      </c>
      <c r="E9">
        <v>619</v>
      </c>
    </row>
    <row r="10" spans="2:5" x14ac:dyDescent="0.15">
      <c r="B10" s="1">
        <f t="shared" si="0"/>
        <v>30000</v>
      </c>
      <c r="C10" s="1">
        <v>40000</v>
      </c>
      <c r="D10" s="2">
        <f>15/10000</f>
        <v>1.5E-3</v>
      </c>
      <c r="E10">
        <v>622</v>
      </c>
    </row>
    <row r="11" spans="2:5" x14ac:dyDescent="0.15">
      <c r="B11" s="1">
        <f t="shared" si="0"/>
        <v>40000</v>
      </c>
      <c r="C11" s="1">
        <v>50000</v>
      </c>
      <c r="D11" s="2">
        <f>12/10000</f>
        <v>1.1999999999999999E-3</v>
      </c>
      <c r="E11">
        <v>634</v>
      </c>
    </row>
    <row r="12" spans="2:5" x14ac:dyDescent="0.15">
      <c r="B12" s="1">
        <f t="shared" si="0"/>
        <v>50000</v>
      </c>
      <c r="C12" s="1">
        <v>60000</v>
      </c>
      <c r="D12" s="2">
        <f>12/10000</f>
        <v>1.1999999999999999E-3</v>
      </c>
      <c r="E12">
        <v>634</v>
      </c>
    </row>
    <row r="13" spans="2:5" x14ac:dyDescent="0.15">
      <c r="B13" s="1">
        <f t="shared" si="0"/>
        <v>60000</v>
      </c>
      <c r="C13" s="1">
        <v>80000</v>
      </c>
      <c r="D13" s="2">
        <f>19/20000</f>
        <v>9.5E-4</v>
      </c>
      <c r="E13">
        <v>649</v>
      </c>
    </row>
    <row r="14" spans="2:5" x14ac:dyDescent="0.15">
      <c r="B14" s="1">
        <f t="shared" si="0"/>
        <v>80000</v>
      </c>
      <c r="C14" s="1">
        <v>100000</v>
      </c>
      <c r="D14" s="2">
        <f>16/20000</f>
        <v>8.0000000000000004E-4</v>
      </c>
      <c r="E14">
        <v>661</v>
      </c>
    </row>
    <row r="15" spans="2:5" x14ac:dyDescent="0.15">
      <c r="B15" s="1">
        <f t="shared" si="0"/>
        <v>100000</v>
      </c>
      <c r="C15" s="1">
        <v>120000</v>
      </c>
      <c r="D15" s="2">
        <f>15/20000</f>
        <v>7.5000000000000002E-4</v>
      </c>
      <c r="E15">
        <v>666</v>
      </c>
    </row>
    <row r="16" spans="2:5" x14ac:dyDescent="0.15">
      <c r="B16" s="1">
        <f t="shared" si="0"/>
        <v>120000</v>
      </c>
      <c r="C16" s="1">
        <v>150000</v>
      </c>
      <c r="D16" s="2">
        <f>20/30000</f>
        <v>6.6666666666666664E-4</v>
      </c>
      <c r="E16">
        <v>676</v>
      </c>
    </row>
    <row r="17" spans="2:5" x14ac:dyDescent="0.15">
      <c r="B17" s="1">
        <f t="shared" si="0"/>
        <v>150000</v>
      </c>
      <c r="C17" s="1">
        <v>200000</v>
      </c>
      <c r="D17" s="2">
        <f>27/50000</f>
        <v>5.4000000000000001E-4</v>
      </c>
      <c r="E17">
        <v>695</v>
      </c>
    </row>
    <row r="18" spans="2:5" x14ac:dyDescent="0.15">
      <c r="B18" s="1">
        <f t="shared" si="0"/>
        <v>200000</v>
      </c>
      <c r="C18" s="1">
        <v>250000</v>
      </c>
      <c r="D18" s="2">
        <f>24/50000</f>
        <v>4.8000000000000001E-4</v>
      </c>
      <c r="E18">
        <v>707</v>
      </c>
    </row>
    <row r="19" spans="2:5" x14ac:dyDescent="0.15">
      <c r="B19" s="1">
        <f t="shared" si="0"/>
        <v>250000</v>
      </c>
      <c r="C19" s="1">
        <v>300000</v>
      </c>
      <c r="D19" s="2">
        <f>21/50000</f>
        <v>4.2000000000000002E-4</v>
      </c>
      <c r="E19">
        <v>722</v>
      </c>
    </row>
    <row r="20" spans="2:5" x14ac:dyDescent="0.15">
      <c r="B20" s="1">
        <f t="shared" si="0"/>
        <v>300000</v>
      </c>
      <c r="C20" s="1">
        <v>400000</v>
      </c>
      <c r="D20" s="2">
        <f>37/100000</f>
        <v>3.6999999999999999E-4</v>
      </c>
      <c r="E20">
        <v>737</v>
      </c>
    </row>
    <row r="21" spans="2:5" x14ac:dyDescent="0.15">
      <c r="B21" s="1">
        <f t="shared" si="0"/>
        <v>400000</v>
      </c>
      <c r="C21" s="1">
        <v>500000</v>
      </c>
      <c r="D21" s="2">
        <f>32/100000</f>
        <v>3.2000000000000003E-4</v>
      </c>
      <c r="E21">
        <v>757</v>
      </c>
    </row>
    <row r="22" spans="2:5" x14ac:dyDescent="0.15">
      <c r="B22" s="1">
        <f t="shared" si="0"/>
        <v>500000</v>
      </c>
      <c r="C22" s="1">
        <v>600000</v>
      </c>
      <c r="D22" s="2">
        <f>28/100000</f>
        <v>2.7999999999999998E-4</v>
      </c>
      <c r="E22">
        <v>777</v>
      </c>
    </row>
    <row r="23" spans="2:5" x14ac:dyDescent="0.15">
      <c r="B23" s="1">
        <f t="shared" si="0"/>
        <v>600000</v>
      </c>
      <c r="C23" s="1">
        <v>800000</v>
      </c>
      <c r="D23" s="2">
        <f>48/200000</f>
        <v>2.4000000000000001E-4</v>
      </c>
      <c r="E23">
        <v>801</v>
      </c>
    </row>
    <row r="24" spans="2:5" x14ac:dyDescent="0.15">
      <c r="B24" s="1">
        <f t="shared" si="0"/>
        <v>800000</v>
      </c>
      <c r="C24" s="1">
        <v>1000000</v>
      </c>
      <c r="D24" s="2">
        <f>42/200000</f>
        <v>2.1000000000000001E-4</v>
      </c>
      <c r="E24">
        <v>825</v>
      </c>
    </row>
    <row r="25" spans="2:5" x14ac:dyDescent="0.15">
      <c r="B25" s="1">
        <f t="shared" si="0"/>
        <v>1000000</v>
      </c>
      <c r="C25" s="1">
        <v>1200000</v>
      </c>
      <c r="D25" s="2">
        <f>37/200000</f>
        <v>1.85E-4</v>
      </c>
      <c r="E25">
        <v>850</v>
      </c>
    </row>
    <row r="26" spans="2:5" x14ac:dyDescent="0.15">
      <c r="B26" s="1">
        <f t="shared" si="0"/>
        <v>1200000</v>
      </c>
      <c r="C26" s="1">
        <v>1500000</v>
      </c>
      <c r="D26" s="2">
        <f>48/300000</f>
        <v>1.6000000000000001E-4</v>
      </c>
      <c r="E26">
        <v>880</v>
      </c>
    </row>
    <row r="27" spans="2:5" x14ac:dyDescent="0.15">
      <c r="B27" s="1">
        <f t="shared" si="0"/>
        <v>1500000</v>
      </c>
      <c r="C27" s="1">
        <v>2000000</v>
      </c>
      <c r="D27" s="2">
        <f>70/500000</f>
        <v>1.3999999999999999E-4</v>
      </c>
      <c r="E27">
        <v>910</v>
      </c>
    </row>
    <row r="28" spans="2:5" x14ac:dyDescent="0.15">
      <c r="B28" s="1">
        <f t="shared" si="0"/>
        <v>2000000</v>
      </c>
      <c r="C28" s="1">
        <v>2500000</v>
      </c>
      <c r="D28" s="2">
        <f>60/500000</f>
        <v>1.2E-4</v>
      </c>
      <c r="E28">
        <v>950</v>
      </c>
    </row>
    <row r="29" spans="2:5" x14ac:dyDescent="0.15">
      <c r="B29" s="1">
        <f t="shared" si="0"/>
        <v>2500000</v>
      </c>
      <c r="C29" s="1">
        <v>3000000</v>
      </c>
      <c r="D29" s="2">
        <f>54/500000</f>
        <v>1.08E-4</v>
      </c>
      <c r="E29">
        <v>980</v>
      </c>
    </row>
    <row r="30" spans="2:5" x14ac:dyDescent="0.15">
      <c r="B30" s="1">
        <f t="shared" si="0"/>
        <v>3000000</v>
      </c>
      <c r="C30" s="1">
        <v>4000000</v>
      </c>
      <c r="D30" s="2">
        <f>92/1000000</f>
        <v>9.2E-5</v>
      </c>
      <c r="E30">
        <v>1028</v>
      </c>
    </row>
    <row r="31" spans="2:5" x14ac:dyDescent="0.15">
      <c r="B31" s="1">
        <f t="shared" si="0"/>
        <v>4000000</v>
      </c>
      <c r="C31" s="1">
        <v>5000000</v>
      </c>
      <c r="D31" s="2">
        <f>79/1000000</f>
        <v>7.8999999999999996E-5</v>
      </c>
      <c r="E31">
        <v>1080</v>
      </c>
    </row>
    <row r="32" spans="2:5" x14ac:dyDescent="0.15">
      <c r="B32" s="1">
        <f t="shared" si="0"/>
        <v>5000000</v>
      </c>
      <c r="C32" s="1">
        <v>6000000</v>
      </c>
      <c r="D32" s="2">
        <f>70/1000000</f>
        <v>6.9999999999999994E-5</v>
      </c>
      <c r="E32">
        <v>1125</v>
      </c>
    </row>
    <row r="33" spans="2:5" x14ac:dyDescent="0.15">
      <c r="B33" s="1">
        <f t="shared" si="0"/>
        <v>6000000</v>
      </c>
      <c r="C33" s="1">
        <v>8000000</v>
      </c>
      <c r="D33" s="2">
        <f>122/2000000</f>
        <v>6.0999999999999999E-5</v>
      </c>
      <c r="E33">
        <v>1179</v>
      </c>
    </row>
    <row r="34" spans="2:5" x14ac:dyDescent="0.15">
      <c r="B34" s="1">
        <f t="shared" si="0"/>
        <v>8000000</v>
      </c>
      <c r="C34" s="1">
        <v>10000000</v>
      </c>
      <c r="D34" s="2">
        <f>104/2000000</f>
        <v>5.1999999999999997E-5</v>
      </c>
      <c r="E34">
        <v>1251</v>
      </c>
    </row>
    <row r="35" spans="2:5" x14ac:dyDescent="0.15">
      <c r="B35" s="1">
        <f t="shared" si="0"/>
        <v>10000000</v>
      </c>
      <c r="C35" s="1">
        <v>12000000</v>
      </c>
      <c r="D35" s="2">
        <f>93/2000000</f>
        <v>4.6499999999999999E-5</v>
      </c>
      <c r="E35">
        <v>1306</v>
      </c>
    </row>
    <row r="36" spans="2:5" x14ac:dyDescent="0.15">
      <c r="B36" s="1">
        <f t="shared" si="0"/>
        <v>12000000</v>
      </c>
      <c r="C36" s="1">
        <v>15000000</v>
      </c>
      <c r="D36" s="2">
        <f>123/3000000</f>
        <v>4.1E-5</v>
      </c>
      <c r="E36">
        <v>1372</v>
      </c>
    </row>
    <row r="37" spans="2:5" x14ac:dyDescent="0.15">
      <c r="B37" s="1">
        <f t="shared" si="0"/>
        <v>15000000</v>
      </c>
      <c r="C37" s="1">
        <v>20000000</v>
      </c>
      <c r="D37" s="3">
        <f>175/5000000</f>
        <v>3.4999999999999997E-5</v>
      </c>
      <c r="E37">
        <v>1462</v>
      </c>
    </row>
    <row r="38" spans="2:5" x14ac:dyDescent="0.15">
      <c r="B38" s="1">
        <f t="shared" si="0"/>
        <v>20000000</v>
      </c>
      <c r="C38" s="1">
        <v>25000000</v>
      </c>
      <c r="D38" s="3">
        <f>151/5000000</f>
        <v>3.0199999999999999E-5</v>
      </c>
      <c r="E38">
        <v>1558</v>
      </c>
    </row>
    <row r="39" spans="2:5" x14ac:dyDescent="0.15">
      <c r="B39" s="1">
        <f t="shared" si="0"/>
        <v>25000000</v>
      </c>
      <c r="C39" s="1">
        <v>30000000</v>
      </c>
      <c r="D39" s="3">
        <f>134/5000000</f>
        <v>2.6800000000000001E-5</v>
      </c>
      <c r="E39">
        <v>1643</v>
      </c>
    </row>
    <row r="40" spans="2:5" x14ac:dyDescent="0.15">
      <c r="B40" s="1">
        <f t="shared" si="0"/>
        <v>30000000</v>
      </c>
      <c r="C40" s="1">
        <v>9999999999999</v>
      </c>
      <c r="D40" s="3"/>
      <c r="E40">
        <v>2447</v>
      </c>
    </row>
    <row r="41" spans="2:5" x14ac:dyDescent="0.15">
      <c r="B41" s="1"/>
      <c r="C41" s="1"/>
      <c r="D41" s="3"/>
    </row>
    <row r="42" spans="2:5" x14ac:dyDescent="0.15">
      <c r="B42" s="1"/>
      <c r="C42" s="1"/>
      <c r="D42" s="3"/>
    </row>
    <row r="43" spans="2:5" x14ac:dyDescent="0.15">
      <c r="B43" s="1"/>
      <c r="C43" s="1"/>
      <c r="D43" s="3"/>
    </row>
    <row r="44" spans="2:5" x14ac:dyDescent="0.15">
      <c r="B44" s="1"/>
      <c r="C44" s="1"/>
      <c r="D44" s="3"/>
    </row>
    <row r="45" spans="2:5" x14ac:dyDescent="0.15">
      <c r="B45" s="1"/>
      <c r="C45" s="1"/>
      <c r="D45" s="3"/>
    </row>
    <row r="46" spans="2:5" x14ac:dyDescent="0.15">
      <c r="B46" s="1"/>
      <c r="C46" s="1"/>
      <c r="D46" s="3"/>
    </row>
    <row r="47" spans="2:5" x14ac:dyDescent="0.15">
      <c r="B47" s="1"/>
      <c r="C47" s="1"/>
      <c r="D47" s="3"/>
    </row>
    <row r="48" spans="2:5" x14ac:dyDescent="0.15">
      <c r="B48" s="1"/>
      <c r="C48" s="1"/>
      <c r="D48" s="3"/>
    </row>
    <row r="49" spans="2:4" x14ac:dyDescent="0.15">
      <c r="B49" s="1"/>
      <c r="C49" s="1"/>
      <c r="D49" s="3"/>
    </row>
    <row r="50" spans="2:4" x14ac:dyDescent="0.15">
      <c r="B50" s="1"/>
      <c r="C50" s="1"/>
      <c r="D50" s="3"/>
    </row>
    <row r="51" spans="2:4" x14ac:dyDescent="0.15">
      <c r="B51" s="1"/>
    </row>
    <row r="52" spans="2:4" x14ac:dyDescent="0.15">
      <c r="B52" s="1"/>
    </row>
    <row r="53" spans="2:4" x14ac:dyDescent="0.15">
      <c r="B53" s="1"/>
    </row>
    <row r="54" spans="2:4" x14ac:dyDescent="0.15">
      <c r="B54" s="1"/>
    </row>
    <row r="55" spans="2:4" x14ac:dyDescent="0.15">
      <c r="B55" s="1"/>
    </row>
    <row r="56" spans="2:4" x14ac:dyDescent="0.15">
      <c r="B56" s="1"/>
    </row>
    <row r="57" spans="2:4" x14ac:dyDescent="0.15">
      <c r="B57" s="1">
        <f t="shared" si="0"/>
        <v>0</v>
      </c>
    </row>
  </sheetData>
  <mergeCells count="1">
    <mergeCell ref="B2:C2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07"/>
  <sheetViews>
    <sheetView workbookViewId="0">
      <selection activeCell="B4" sqref="B4:B707"/>
    </sheetView>
  </sheetViews>
  <sheetFormatPr defaultRowHeight="13.5" x14ac:dyDescent="0.15"/>
  <cols>
    <col min="2" max="2" width="14.125" customWidth="1"/>
  </cols>
  <sheetData>
    <row r="2" spans="2:3" x14ac:dyDescent="0.15">
      <c r="B2" t="s">
        <v>8</v>
      </c>
      <c r="C2" t="s">
        <v>4</v>
      </c>
    </row>
    <row r="3" spans="2:3" x14ac:dyDescent="0.15">
      <c r="B3" s="1">
        <v>0</v>
      </c>
      <c r="C3">
        <f>ROUNDDOWN(VLOOKUP(B3,X22テーブル!B$4:E$50,3)*B3+VLOOKUP(B3,X22テーブル!B$4:E$50,4),0)</f>
        <v>547</v>
      </c>
    </row>
    <row r="4" spans="2:3" x14ac:dyDescent="0.15">
      <c r="B4" s="1">
        <f>+B3+500</f>
        <v>500</v>
      </c>
      <c r="C4">
        <f>ROUNDDOWN(VLOOKUP(B4,X22テーブル!B$4:E$50,3)*B4+VLOOKUP(B4,X22テーブル!B$4:E$50,4),0)</f>
        <v>550</v>
      </c>
    </row>
    <row r="5" spans="2:3" x14ac:dyDescent="0.15">
      <c r="B5" s="1">
        <f t="shared" ref="B5:B69" si="0">+B4+500</f>
        <v>1000</v>
      </c>
      <c r="C5">
        <f>ROUNDDOWN(VLOOKUP(B5,X22テーブル!B$4:E$50,3)*B5+VLOOKUP(B5,X22テーブル!B$4:E$50,4),0)</f>
        <v>554</v>
      </c>
    </row>
    <row r="6" spans="2:3" x14ac:dyDescent="0.15">
      <c r="B6" s="1">
        <f t="shared" si="0"/>
        <v>1500</v>
      </c>
      <c r="C6">
        <f>ROUNDDOWN(VLOOKUP(B6,X22テーブル!B$4:E$50,3)*B6+VLOOKUP(B6,X22テーブル!B$4:E$50,4),0)</f>
        <v>558</v>
      </c>
    </row>
    <row r="7" spans="2:3" x14ac:dyDescent="0.15">
      <c r="B7" s="1">
        <f t="shared" si="0"/>
        <v>2000</v>
      </c>
      <c r="C7">
        <f>ROUNDDOWN(VLOOKUP(B7,X22テーブル!B$4:E$50,3)*B7+VLOOKUP(B7,X22テーブル!B$4:E$50,4),0)</f>
        <v>562</v>
      </c>
    </row>
    <row r="8" spans="2:3" x14ac:dyDescent="0.15">
      <c r="B8" s="1">
        <f t="shared" si="0"/>
        <v>2500</v>
      </c>
      <c r="C8">
        <f>ROUNDDOWN(VLOOKUP(B8,X22テーブル!B$4:E$50,3)*B8+VLOOKUP(B8,X22テーブル!B$4:E$50,4),0)</f>
        <v>566</v>
      </c>
    </row>
    <row r="9" spans="2:3" x14ac:dyDescent="0.15">
      <c r="B9" s="1">
        <f t="shared" si="0"/>
        <v>3000</v>
      </c>
      <c r="C9">
        <f>ROUNDDOWN(VLOOKUP(B9,X22テーブル!B$4:E$50,3)*B9+VLOOKUP(B9,X22テーブル!B$4:E$50,4),0)</f>
        <v>570</v>
      </c>
    </row>
    <row r="10" spans="2:3" x14ac:dyDescent="0.15">
      <c r="B10" s="1">
        <f t="shared" si="0"/>
        <v>3500</v>
      </c>
      <c r="C10">
        <f>ROUNDDOWN(VLOOKUP(B10,X22テーブル!B$4:E$50,3)*B10+VLOOKUP(B10,X22テーブル!B$4:E$50,4),0)</f>
        <v>574</v>
      </c>
    </row>
    <row r="11" spans="2:3" x14ac:dyDescent="0.15">
      <c r="B11" s="1">
        <f t="shared" si="0"/>
        <v>4000</v>
      </c>
      <c r="C11">
        <f>ROUNDDOWN(VLOOKUP(B11,X22テーブル!B$4:E$50,3)*B11+VLOOKUP(B11,X22テーブル!B$4:E$50,4),0)</f>
        <v>578</v>
      </c>
    </row>
    <row r="12" spans="2:3" x14ac:dyDescent="0.15">
      <c r="B12" s="1">
        <f t="shared" si="0"/>
        <v>4500</v>
      </c>
      <c r="C12">
        <f>ROUNDDOWN(VLOOKUP(B12,X22テーブル!B$4:E$50,3)*B12+VLOOKUP(B12,X22テーブル!B$4:E$50,4),0)</f>
        <v>582</v>
      </c>
    </row>
    <row r="13" spans="2:3" x14ac:dyDescent="0.15">
      <c r="B13" s="1">
        <f t="shared" si="0"/>
        <v>5000</v>
      </c>
      <c r="C13">
        <f>ROUNDDOWN(VLOOKUP(B13,X22テーブル!B$4:E$50,3)*B13+VLOOKUP(B13,X22テーブル!B$4:E$50,4),0)</f>
        <v>586</v>
      </c>
    </row>
    <row r="14" spans="2:3" x14ac:dyDescent="0.15">
      <c r="B14" s="1">
        <f t="shared" si="0"/>
        <v>5500</v>
      </c>
      <c r="C14">
        <f>ROUNDDOWN(VLOOKUP(B14,X22テーブル!B$4:E$50,3)*B14+VLOOKUP(B14,X22テーブル!B$4:E$50,4),0)</f>
        <v>589</v>
      </c>
    </row>
    <row r="15" spans="2:3" x14ac:dyDescent="0.15">
      <c r="B15" s="1">
        <f t="shared" si="0"/>
        <v>6000</v>
      </c>
      <c r="C15">
        <f>ROUNDDOWN(VLOOKUP(B15,X22テーブル!B$4:E$50,3)*B15+VLOOKUP(B15,X22テーブル!B$4:E$50,4),0)</f>
        <v>593</v>
      </c>
    </row>
    <row r="16" spans="2:3" x14ac:dyDescent="0.15">
      <c r="B16" s="1">
        <f t="shared" si="0"/>
        <v>6500</v>
      </c>
      <c r="C16">
        <f>ROUNDDOWN(VLOOKUP(B16,X22テーブル!B$4:E$50,3)*B16+VLOOKUP(B16,X22テーブル!B$4:E$50,4),0)</f>
        <v>597</v>
      </c>
    </row>
    <row r="17" spans="2:3" x14ac:dyDescent="0.15">
      <c r="B17" s="1">
        <f t="shared" si="0"/>
        <v>7000</v>
      </c>
      <c r="C17">
        <f>ROUNDDOWN(VLOOKUP(B17,X22テーブル!B$4:E$50,3)*B17+VLOOKUP(B17,X22テーブル!B$4:E$50,4),0)</f>
        <v>601</v>
      </c>
    </row>
    <row r="18" spans="2:3" x14ac:dyDescent="0.15">
      <c r="B18" s="1">
        <f t="shared" si="0"/>
        <v>7500</v>
      </c>
      <c r="C18">
        <f>ROUNDDOWN(VLOOKUP(B18,X22テーブル!B$4:E$50,3)*B18+VLOOKUP(B18,X22テーブル!B$4:E$50,4),0)</f>
        <v>605</v>
      </c>
    </row>
    <row r="19" spans="2:3" x14ac:dyDescent="0.15">
      <c r="B19" s="1">
        <f t="shared" si="0"/>
        <v>8000</v>
      </c>
      <c r="C19">
        <f>ROUNDDOWN(VLOOKUP(B19,X22テーブル!B$4:E$50,3)*B19+VLOOKUP(B19,X22テーブル!B$4:E$50,4),0)</f>
        <v>609</v>
      </c>
    </row>
    <row r="20" spans="2:3" x14ac:dyDescent="0.15">
      <c r="B20" s="1">
        <f t="shared" si="0"/>
        <v>8500</v>
      </c>
      <c r="C20">
        <f>ROUNDDOWN(VLOOKUP(B20,X22テーブル!B$4:E$50,3)*B20+VLOOKUP(B20,X22テーブル!B$4:E$50,4),0)</f>
        <v>613</v>
      </c>
    </row>
    <row r="21" spans="2:3" x14ac:dyDescent="0.15">
      <c r="B21" s="1">
        <f t="shared" si="0"/>
        <v>9000</v>
      </c>
      <c r="C21">
        <f>ROUNDDOWN(VLOOKUP(B21,X22テーブル!B$4:E$50,3)*B21+VLOOKUP(B21,X22テーブル!B$4:E$50,4),0)</f>
        <v>617</v>
      </c>
    </row>
    <row r="22" spans="2:3" x14ac:dyDescent="0.15">
      <c r="B22" s="1">
        <f t="shared" si="0"/>
        <v>9500</v>
      </c>
      <c r="C22">
        <f>ROUNDDOWN(VLOOKUP(B22,X22テーブル!B$4:E$50,3)*B22+VLOOKUP(B22,X22テーブル!B$4:E$50,4),0)</f>
        <v>621</v>
      </c>
    </row>
    <row r="23" spans="2:3" x14ac:dyDescent="0.15">
      <c r="B23" s="1">
        <f t="shared" si="0"/>
        <v>10000</v>
      </c>
      <c r="C23">
        <f>ROUNDDOWN(VLOOKUP(B23,X22テーブル!B$4:E$50,3)*B23+VLOOKUP(B23,X22テーブル!B$4:E$50,4),0)</f>
        <v>625</v>
      </c>
    </row>
    <row r="24" spans="2:3" x14ac:dyDescent="0.15">
      <c r="B24" s="1">
        <f t="shared" si="0"/>
        <v>10500</v>
      </c>
      <c r="C24">
        <f>ROUNDDOWN(VLOOKUP(B24,X22テーブル!B$4:E$50,3)*B24+VLOOKUP(B24,X22テーブル!B$4:E$50,4),0)</f>
        <v>626</v>
      </c>
    </row>
    <row r="25" spans="2:3" x14ac:dyDescent="0.15">
      <c r="B25" s="1">
        <f t="shared" si="0"/>
        <v>11000</v>
      </c>
      <c r="C25">
        <f>ROUNDDOWN(VLOOKUP(B25,X22テーブル!B$4:E$50,3)*B25+VLOOKUP(B25,X22テーブル!B$4:E$50,4),0)</f>
        <v>628</v>
      </c>
    </row>
    <row r="26" spans="2:3" x14ac:dyDescent="0.15">
      <c r="B26" s="1">
        <f t="shared" si="0"/>
        <v>11500</v>
      </c>
      <c r="C26">
        <f>ROUNDDOWN(VLOOKUP(B26,X22テーブル!B$4:E$50,3)*B26+VLOOKUP(B26,X22テーブル!B$4:E$50,4),0)</f>
        <v>629</v>
      </c>
    </row>
    <row r="27" spans="2:3" x14ac:dyDescent="0.15">
      <c r="B27" s="1">
        <f t="shared" si="0"/>
        <v>12000</v>
      </c>
      <c r="C27">
        <f>ROUNDDOWN(VLOOKUP(B27,X22テーブル!B$4:E$50,3)*B27+VLOOKUP(B27,X22テーブル!B$4:E$50,4),0)</f>
        <v>631</v>
      </c>
    </row>
    <row r="28" spans="2:3" x14ac:dyDescent="0.15">
      <c r="B28" s="1">
        <f>+B27+500</f>
        <v>12500</v>
      </c>
      <c r="C28">
        <f>ROUNDDOWN(VLOOKUP(B28,X22テーブル!B$4:E$50,3)*B28+VLOOKUP(B28,X22テーブル!B$4:E$50,4),0)</f>
        <v>632</v>
      </c>
    </row>
    <row r="29" spans="2:3" x14ac:dyDescent="0.15">
      <c r="B29" s="1">
        <f t="shared" si="0"/>
        <v>13000</v>
      </c>
      <c r="C29">
        <f>ROUNDDOWN(VLOOKUP(B29,X22テーブル!B$4:E$50,3)*B29+VLOOKUP(B29,X22テーブル!B$4:E$50,4),0)</f>
        <v>633</v>
      </c>
    </row>
    <row r="30" spans="2:3" x14ac:dyDescent="0.15">
      <c r="B30" s="1">
        <f t="shared" si="0"/>
        <v>13500</v>
      </c>
      <c r="C30">
        <f>ROUNDDOWN(VLOOKUP(B30,X22テーブル!B$4:E$50,3)*B30+VLOOKUP(B30,X22テーブル!B$4:E$50,4),0)</f>
        <v>634</v>
      </c>
    </row>
    <row r="31" spans="2:3" x14ac:dyDescent="0.15">
      <c r="B31" s="1">
        <f t="shared" si="0"/>
        <v>14000</v>
      </c>
      <c r="C31">
        <f>ROUNDDOWN(VLOOKUP(B31,X22テーブル!B$4:E$50,3)*B31+VLOOKUP(B31,X22テーブル!B$4:E$50,4),0)</f>
        <v>635</v>
      </c>
    </row>
    <row r="32" spans="2:3" x14ac:dyDescent="0.15">
      <c r="B32" s="1">
        <f t="shared" si="0"/>
        <v>14500</v>
      </c>
      <c r="C32">
        <f>ROUNDDOWN(VLOOKUP(B32,X22テーブル!B$4:E$50,3)*B32+VLOOKUP(B32,X22テーブル!B$4:E$50,4),0)</f>
        <v>636</v>
      </c>
    </row>
    <row r="33" spans="2:3" x14ac:dyDescent="0.15">
      <c r="B33" s="1">
        <f t="shared" si="0"/>
        <v>15000</v>
      </c>
      <c r="C33">
        <f>ROUNDDOWN(VLOOKUP(B33,X22テーブル!B$4:E$50,3)*B33+VLOOKUP(B33,X22テーブル!B$4:E$50,4),0)</f>
        <v>638</v>
      </c>
    </row>
    <row r="34" spans="2:3" x14ac:dyDescent="0.15">
      <c r="B34" s="1">
        <f t="shared" si="0"/>
        <v>15500</v>
      </c>
      <c r="C34">
        <f>ROUNDDOWN(VLOOKUP(B34,X22テーブル!B$4:E$50,3)*B34+VLOOKUP(B34,X22テーブル!B$4:E$50,4),0)</f>
        <v>639</v>
      </c>
    </row>
    <row r="35" spans="2:3" x14ac:dyDescent="0.15">
      <c r="B35" s="1">
        <f t="shared" si="0"/>
        <v>16000</v>
      </c>
      <c r="C35">
        <f>ROUNDDOWN(VLOOKUP(B35,X22テーブル!B$4:E$50,3)*B35+VLOOKUP(B35,X22テーブル!B$4:E$50,4),0)</f>
        <v>640</v>
      </c>
    </row>
    <row r="36" spans="2:3" x14ac:dyDescent="0.15">
      <c r="B36" s="1">
        <f t="shared" si="0"/>
        <v>16500</v>
      </c>
      <c r="C36">
        <f>ROUNDDOWN(VLOOKUP(B36,X22テーブル!B$4:E$50,3)*B36+VLOOKUP(B36,X22テーブル!B$4:E$50,4),0)</f>
        <v>641</v>
      </c>
    </row>
    <row r="37" spans="2:3" x14ac:dyDescent="0.15">
      <c r="B37" s="1">
        <f t="shared" si="0"/>
        <v>17000</v>
      </c>
      <c r="C37">
        <f>ROUNDDOWN(VLOOKUP(B37,X22テーブル!B$4:E$50,3)*B37+VLOOKUP(B37,X22テーブル!B$4:E$50,4),0)</f>
        <v>642</v>
      </c>
    </row>
    <row r="38" spans="2:3" x14ac:dyDescent="0.15">
      <c r="B38" s="1">
        <f t="shared" si="0"/>
        <v>17500</v>
      </c>
      <c r="C38">
        <f>ROUNDDOWN(VLOOKUP(B38,X22テーブル!B$4:E$50,3)*B38+VLOOKUP(B38,X22テーブル!B$4:E$50,4),0)</f>
        <v>643</v>
      </c>
    </row>
    <row r="39" spans="2:3" x14ac:dyDescent="0.15">
      <c r="B39" s="1">
        <f t="shared" si="0"/>
        <v>18000</v>
      </c>
      <c r="C39">
        <f>ROUNDDOWN(VLOOKUP(B39,X22テーブル!B$4:E$50,3)*B39+VLOOKUP(B39,X22テーブル!B$4:E$50,4),0)</f>
        <v>644</v>
      </c>
    </row>
    <row r="40" spans="2:3" x14ac:dyDescent="0.15">
      <c r="B40" s="1">
        <f t="shared" si="0"/>
        <v>18500</v>
      </c>
      <c r="C40">
        <f>ROUNDDOWN(VLOOKUP(B40,X22テーブル!B$4:E$50,3)*B40+VLOOKUP(B40,X22テーブル!B$4:E$50,4),0)</f>
        <v>645</v>
      </c>
    </row>
    <row r="41" spans="2:3" x14ac:dyDescent="0.15">
      <c r="B41" s="1">
        <f t="shared" si="0"/>
        <v>19000</v>
      </c>
      <c r="C41">
        <f>ROUNDDOWN(VLOOKUP(B41,X22テーブル!B$4:E$50,3)*B41+VLOOKUP(B41,X22テーブル!B$4:E$50,4),0)</f>
        <v>646</v>
      </c>
    </row>
    <row r="42" spans="2:3" x14ac:dyDescent="0.15">
      <c r="B42" s="1">
        <f t="shared" si="0"/>
        <v>19500</v>
      </c>
      <c r="C42">
        <f>ROUNDDOWN(VLOOKUP(B42,X22テーブル!B$4:E$50,3)*B42+VLOOKUP(B42,X22テーブル!B$4:E$50,4),0)</f>
        <v>647</v>
      </c>
    </row>
    <row r="43" spans="2:3" x14ac:dyDescent="0.15">
      <c r="B43" s="1">
        <f t="shared" si="0"/>
        <v>20000</v>
      </c>
      <c r="C43">
        <f>ROUNDDOWN(VLOOKUP(B43,X22テーブル!B$4:E$50,3)*B43+VLOOKUP(B43,X22テーブル!B$4:E$50,4),0)</f>
        <v>649</v>
      </c>
    </row>
    <row r="44" spans="2:3" x14ac:dyDescent="0.15">
      <c r="B44" s="1">
        <f t="shared" si="0"/>
        <v>20500</v>
      </c>
      <c r="C44">
        <f>ROUNDDOWN(VLOOKUP(B44,X22テーブル!B$4:E$50,3)*B44+VLOOKUP(B44,X22テーブル!B$4:E$50,4),0)</f>
        <v>650</v>
      </c>
    </row>
    <row r="45" spans="2:3" x14ac:dyDescent="0.15">
      <c r="B45" s="1">
        <f t="shared" si="0"/>
        <v>21000</v>
      </c>
      <c r="C45">
        <f>ROUNDDOWN(VLOOKUP(B45,X22テーブル!B$4:E$50,3)*B45+VLOOKUP(B45,X22テーブル!B$4:E$50,4),0)</f>
        <v>651</v>
      </c>
    </row>
    <row r="46" spans="2:3" x14ac:dyDescent="0.15">
      <c r="B46" s="1">
        <f t="shared" si="0"/>
        <v>21500</v>
      </c>
      <c r="C46">
        <f>ROUNDDOWN(VLOOKUP(B46,X22テーブル!B$4:E$50,3)*B46+VLOOKUP(B46,X22テーブル!B$4:E$50,4),0)</f>
        <v>652</v>
      </c>
    </row>
    <row r="47" spans="2:3" x14ac:dyDescent="0.15">
      <c r="B47" s="1">
        <f t="shared" si="0"/>
        <v>22000</v>
      </c>
      <c r="C47">
        <f>ROUNDDOWN(VLOOKUP(B47,X22テーブル!B$4:E$50,3)*B47+VLOOKUP(B47,X22テーブル!B$4:E$50,4),0)</f>
        <v>653</v>
      </c>
    </row>
    <row r="48" spans="2:3" x14ac:dyDescent="0.15">
      <c r="B48" s="1">
        <f t="shared" si="0"/>
        <v>22500</v>
      </c>
      <c r="C48">
        <f>ROUNDDOWN(VLOOKUP(B48,X22テーブル!B$4:E$50,3)*B48+VLOOKUP(B48,X22テーブル!B$4:E$50,4),0)</f>
        <v>654</v>
      </c>
    </row>
    <row r="49" spans="2:3" x14ac:dyDescent="0.15">
      <c r="B49" s="1">
        <f t="shared" si="0"/>
        <v>23000</v>
      </c>
      <c r="C49">
        <f>ROUNDDOWN(VLOOKUP(B49,X22テーブル!B$4:E$50,3)*B49+VLOOKUP(B49,X22テーブル!B$4:E$50,4),0)</f>
        <v>655</v>
      </c>
    </row>
    <row r="50" spans="2:3" x14ac:dyDescent="0.15">
      <c r="B50" s="1">
        <f>+B49+500</f>
        <v>23500</v>
      </c>
      <c r="C50">
        <f>ROUNDDOWN(VLOOKUP(B50,X22テーブル!B$4:E$50,3)*B50+VLOOKUP(B50,X22テーブル!B$4:E$50,4),0)</f>
        <v>656</v>
      </c>
    </row>
    <row r="51" spans="2:3" x14ac:dyDescent="0.15">
      <c r="B51" s="1">
        <f t="shared" si="0"/>
        <v>24000</v>
      </c>
      <c r="C51">
        <f>ROUNDDOWN(VLOOKUP(B51,X22テーブル!B$4:E$50,3)*B51+VLOOKUP(B51,X22テーブル!B$4:E$50,4),0)</f>
        <v>657</v>
      </c>
    </row>
    <row r="52" spans="2:3" x14ac:dyDescent="0.15">
      <c r="B52" s="1">
        <f t="shared" si="0"/>
        <v>24500</v>
      </c>
      <c r="C52">
        <f>ROUNDDOWN(VLOOKUP(B52,X22テーブル!B$4:E$50,3)*B52+VLOOKUP(B52,X22テーブル!B$4:E$50,4),0)</f>
        <v>658</v>
      </c>
    </row>
    <row r="53" spans="2:3" x14ac:dyDescent="0.15">
      <c r="B53" s="1">
        <f t="shared" si="0"/>
        <v>25000</v>
      </c>
      <c r="C53">
        <f>ROUNDDOWN(VLOOKUP(B53,X22テーブル!B$4:E$50,3)*B53+VLOOKUP(B53,X22テーブル!B$4:E$50,4),0)</f>
        <v>659</v>
      </c>
    </row>
    <row r="54" spans="2:3" x14ac:dyDescent="0.15">
      <c r="B54" s="1">
        <f t="shared" si="0"/>
        <v>25500</v>
      </c>
      <c r="C54">
        <f>ROUNDDOWN(VLOOKUP(B54,X22テーブル!B$4:E$50,3)*B54+VLOOKUP(B54,X22テーブル!B$4:E$50,4),0)</f>
        <v>659</v>
      </c>
    </row>
    <row r="55" spans="2:3" x14ac:dyDescent="0.15">
      <c r="B55" s="1">
        <f t="shared" si="0"/>
        <v>26000</v>
      </c>
      <c r="C55">
        <f>ROUNDDOWN(VLOOKUP(B55,X22テーブル!B$4:E$50,3)*B55+VLOOKUP(B55,X22テーブル!B$4:E$50,4),0)</f>
        <v>660</v>
      </c>
    </row>
    <row r="56" spans="2:3" x14ac:dyDescent="0.15">
      <c r="B56" s="1">
        <f t="shared" si="0"/>
        <v>26500</v>
      </c>
      <c r="C56">
        <f>ROUNDDOWN(VLOOKUP(B56,X22テーブル!B$4:E$50,3)*B56+VLOOKUP(B56,X22テーブル!B$4:E$50,4),0)</f>
        <v>661</v>
      </c>
    </row>
    <row r="57" spans="2:3" x14ac:dyDescent="0.15">
      <c r="B57" s="1">
        <f t="shared" si="0"/>
        <v>27000</v>
      </c>
      <c r="C57">
        <f>ROUNDDOWN(VLOOKUP(B57,X22テーブル!B$4:E$50,3)*B57+VLOOKUP(B57,X22テーブル!B$4:E$50,4),0)</f>
        <v>662</v>
      </c>
    </row>
    <row r="58" spans="2:3" x14ac:dyDescent="0.15">
      <c r="B58" s="1">
        <f t="shared" si="0"/>
        <v>27500</v>
      </c>
      <c r="C58">
        <f>ROUNDDOWN(VLOOKUP(B58,X22テーブル!B$4:E$50,3)*B58+VLOOKUP(B58,X22テーブル!B$4:E$50,4),0)</f>
        <v>663</v>
      </c>
    </row>
    <row r="59" spans="2:3" x14ac:dyDescent="0.15">
      <c r="B59" s="1">
        <f t="shared" si="0"/>
        <v>28000</v>
      </c>
      <c r="C59">
        <f>ROUNDDOWN(VLOOKUP(B59,X22テーブル!B$4:E$50,3)*B59+VLOOKUP(B59,X22テーブル!B$4:E$50,4),0)</f>
        <v>663</v>
      </c>
    </row>
    <row r="60" spans="2:3" x14ac:dyDescent="0.15">
      <c r="B60" s="1">
        <f t="shared" si="0"/>
        <v>28500</v>
      </c>
      <c r="C60">
        <f>ROUNDDOWN(VLOOKUP(B60,X22テーブル!B$4:E$50,3)*B60+VLOOKUP(B60,X22テーブル!B$4:E$50,4),0)</f>
        <v>664</v>
      </c>
    </row>
    <row r="61" spans="2:3" x14ac:dyDescent="0.15">
      <c r="B61" s="1">
        <f t="shared" si="0"/>
        <v>29000</v>
      </c>
      <c r="C61">
        <f>ROUNDDOWN(VLOOKUP(B61,X22テーブル!B$4:E$50,3)*B61+VLOOKUP(B61,X22テーブル!B$4:E$50,4),0)</f>
        <v>665</v>
      </c>
    </row>
    <row r="62" spans="2:3" x14ac:dyDescent="0.15">
      <c r="B62" s="1">
        <f t="shared" si="0"/>
        <v>29500</v>
      </c>
      <c r="C62">
        <f>ROUNDDOWN(VLOOKUP(B62,X22テーブル!B$4:E$50,3)*B62+VLOOKUP(B62,X22テーブル!B$4:E$50,4),0)</f>
        <v>666</v>
      </c>
    </row>
    <row r="63" spans="2:3" x14ac:dyDescent="0.15">
      <c r="B63" s="1">
        <f t="shared" si="0"/>
        <v>30000</v>
      </c>
      <c r="C63">
        <f>ROUNDDOWN(VLOOKUP(B63,X22テーブル!B$4:E$50,3)*B63+VLOOKUP(B63,X22テーブル!B$4:E$50,4),0)</f>
        <v>667</v>
      </c>
    </row>
    <row r="64" spans="2:3" x14ac:dyDescent="0.15">
      <c r="B64" s="1">
        <f t="shared" si="0"/>
        <v>30500</v>
      </c>
      <c r="C64">
        <f>ROUNDDOWN(VLOOKUP(B64,X22テーブル!B$4:E$50,3)*B64+VLOOKUP(B64,X22テーブル!B$4:E$50,4),0)</f>
        <v>667</v>
      </c>
    </row>
    <row r="65" spans="2:3" x14ac:dyDescent="0.15">
      <c r="B65" s="1">
        <f t="shared" si="0"/>
        <v>31000</v>
      </c>
      <c r="C65">
        <f>ROUNDDOWN(VLOOKUP(B65,X22テーブル!B$4:E$50,3)*B65+VLOOKUP(B65,X22テーブル!B$4:E$50,4),0)</f>
        <v>668</v>
      </c>
    </row>
    <row r="66" spans="2:3" x14ac:dyDescent="0.15">
      <c r="B66" s="1">
        <f t="shared" si="0"/>
        <v>31500</v>
      </c>
      <c r="C66">
        <f>ROUNDDOWN(VLOOKUP(B66,X22テーブル!B$4:E$50,3)*B66+VLOOKUP(B66,X22テーブル!B$4:E$50,4),0)</f>
        <v>669</v>
      </c>
    </row>
    <row r="67" spans="2:3" x14ac:dyDescent="0.15">
      <c r="B67" s="1">
        <f t="shared" si="0"/>
        <v>32000</v>
      </c>
      <c r="C67">
        <f>ROUNDDOWN(VLOOKUP(B67,X22テーブル!B$4:E$50,3)*B67+VLOOKUP(B67,X22テーブル!B$4:E$50,4),0)</f>
        <v>670</v>
      </c>
    </row>
    <row r="68" spans="2:3" x14ac:dyDescent="0.15">
      <c r="B68" s="1">
        <f>+B67+500</f>
        <v>32500</v>
      </c>
      <c r="C68">
        <f>ROUNDDOWN(VLOOKUP(B68,X22テーブル!B$4:E$50,3)*B68+VLOOKUP(B68,X22テーブル!B$4:E$50,4),0)</f>
        <v>670</v>
      </c>
    </row>
    <row r="69" spans="2:3" x14ac:dyDescent="0.15">
      <c r="B69" s="1">
        <f t="shared" si="0"/>
        <v>33000</v>
      </c>
      <c r="C69">
        <f>ROUNDDOWN(VLOOKUP(B69,X22テーブル!B$4:E$50,3)*B69+VLOOKUP(B69,X22テーブル!B$4:E$50,4),0)</f>
        <v>671</v>
      </c>
    </row>
    <row r="70" spans="2:3" x14ac:dyDescent="0.15">
      <c r="B70" s="1">
        <f t="shared" ref="B70:B133" si="1">+B69+500</f>
        <v>33500</v>
      </c>
      <c r="C70">
        <f>ROUNDDOWN(VLOOKUP(B70,X22テーブル!B$4:E$50,3)*B70+VLOOKUP(B70,X22テーブル!B$4:E$50,4),0)</f>
        <v>672</v>
      </c>
    </row>
    <row r="71" spans="2:3" x14ac:dyDescent="0.15">
      <c r="B71" s="1">
        <f t="shared" si="1"/>
        <v>34000</v>
      </c>
      <c r="C71">
        <f>ROUNDDOWN(VLOOKUP(B71,X22テーブル!B$4:E$50,3)*B71+VLOOKUP(B71,X22テーブル!B$4:E$50,4),0)</f>
        <v>673</v>
      </c>
    </row>
    <row r="72" spans="2:3" x14ac:dyDescent="0.15">
      <c r="B72" s="1">
        <f t="shared" si="1"/>
        <v>34500</v>
      </c>
      <c r="C72">
        <f>ROUNDDOWN(VLOOKUP(B72,X22テーブル!B$4:E$50,3)*B72+VLOOKUP(B72,X22テーブル!B$4:E$50,4),0)</f>
        <v>673</v>
      </c>
    </row>
    <row r="73" spans="2:3" x14ac:dyDescent="0.15">
      <c r="B73" s="1">
        <f t="shared" si="1"/>
        <v>35000</v>
      </c>
      <c r="C73">
        <f>ROUNDDOWN(VLOOKUP(B73,X22テーブル!B$4:E$50,3)*B73+VLOOKUP(B73,X22テーブル!B$4:E$50,4),0)</f>
        <v>674</v>
      </c>
    </row>
    <row r="74" spans="2:3" x14ac:dyDescent="0.15">
      <c r="B74" s="1">
        <f t="shared" si="1"/>
        <v>35500</v>
      </c>
      <c r="C74">
        <f>ROUNDDOWN(VLOOKUP(B74,X22テーブル!B$4:E$50,3)*B74+VLOOKUP(B74,X22テーブル!B$4:E$50,4),0)</f>
        <v>675</v>
      </c>
    </row>
    <row r="75" spans="2:3" x14ac:dyDescent="0.15">
      <c r="B75" s="1">
        <f t="shared" si="1"/>
        <v>36000</v>
      </c>
      <c r="C75">
        <f>ROUNDDOWN(VLOOKUP(B75,X22テーブル!B$4:E$50,3)*B75+VLOOKUP(B75,X22テーブル!B$4:E$50,4),0)</f>
        <v>676</v>
      </c>
    </row>
    <row r="76" spans="2:3" x14ac:dyDescent="0.15">
      <c r="B76" s="1">
        <f t="shared" si="1"/>
        <v>36500</v>
      </c>
      <c r="C76">
        <f>ROUNDDOWN(VLOOKUP(B76,X22テーブル!B$4:E$50,3)*B76+VLOOKUP(B76,X22テーブル!B$4:E$50,4),0)</f>
        <v>676</v>
      </c>
    </row>
    <row r="77" spans="2:3" x14ac:dyDescent="0.15">
      <c r="B77" s="1">
        <f t="shared" si="1"/>
        <v>37000</v>
      </c>
      <c r="C77">
        <f>ROUNDDOWN(VLOOKUP(B77,X22テーブル!B$4:E$50,3)*B77+VLOOKUP(B77,X22テーブル!B$4:E$50,4),0)</f>
        <v>677</v>
      </c>
    </row>
    <row r="78" spans="2:3" x14ac:dyDescent="0.15">
      <c r="B78" s="1">
        <f t="shared" si="1"/>
        <v>37500</v>
      </c>
      <c r="C78">
        <f>ROUNDDOWN(VLOOKUP(B78,X22テーブル!B$4:E$50,3)*B78+VLOOKUP(B78,X22テーブル!B$4:E$50,4),0)</f>
        <v>678</v>
      </c>
    </row>
    <row r="79" spans="2:3" x14ac:dyDescent="0.15">
      <c r="B79" s="1">
        <f t="shared" si="1"/>
        <v>38000</v>
      </c>
      <c r="C79">
        <f>ROUNDDOWN(VLOOKUP(B79,X22テーブル!B$4:E$50,3)*B79+VLOOKUP(B79,X22テーブル!B$4:E$50,4),0)</f>
        <v>679</v>
      </c>
    </row>
    <row r="80" spans="2:3" x14ac:dyDescent="0.15">
      <c r="B80" s="1">
        <f t="shared" si="1"/>
        <v>38500</v>
      </c>
      <c r="C80">
        <f>ROUNDDOWN(VLOOKUP(B80,X22テーブル!B$4:E$50,3)*B80+VLOOKUP(B80,X22テーブル!B$4:E$50,4),0)</f>
        <v>679</v>
      </c>
    </row>
    <row r="81" spans="2:3" x14ac:dyDescent="0.15">
      <c r="B81" s="1">
        <f t="shared" si="1"/>
        <v>39000</v>
      </c>
      <c r="C81">
        <f>ROUNDDOWN(VLOOKUP(B81,X22テーブル!B$4:E$50,3)*B81+VLOOKUP(B81,X22テーブル!B$4:E$50,4),0)</f>
        <v>680</v>
      </c>
    </row>
    <row r="82" spans="2:3" x14ac:dyDescent="0.15">
      <c r="B82" s="1">
        <f t="shared" si="1"/>
        <v>39500</v>
      </c>
      <c r="C82">
        <f>ROUNDDOWN(VLOOKUP(B82,X22テーブル!B$4:E$50,3)*B82+VLOOKUP(B82,X22テーブル!B$4:E$50,4),0)</f>
        <v>681</v>
      </c>
    </row>
    <row r="83" spans="2:3" x14ac:dyDescent="0.15">
      <c r="B83" s="1">
        <f t="shared" si="1"/>
        <v>40000</v>
      </c>
      <c r="C83">
        <f>ROUNDDOWN(VLOOKUP(B83,X22テーブル!B$4:E$50,3)*B83+VLOOKUP(B83,X22テーブル!B$4:E$50,4),0)</f>
        <v>682</v>
      </c>
    </row>
    <row r="84" spans="2:3" x14ac:dyDescent="0.15">
      <c r="B84" s="1">
        <f t="shared" si="1"/>
        <v>40500</v>
      </c>
      <c r="C84">
        <f>ROUNDDOWN(VLOOKUP(B84,X22テーブル!B$4:E$50,3)*B84+VLOOKUP(B84,X22テーブル!B$4:E$50,4),0)</f>
        <v>682</v>
      </c>
    </row>
    <row r="85" spans="2:3" x14ac:dyDescent="0.15">
      <c r="B85" s="1">
        <f t="shared" si="1"/>
        <v>41000</v>
      </c>
      <c r="C85">
        <f>ROUNDDOWN(VLOOKUP(B85,X22テーブル!B$4:E$50,3)*B85+VLOOKUP(B85,X22テーブル!B$4:E$50,4),0)</f>
        <v>683</v>
      </c>
    </row>
    <row r="86" spans="2:3" x14ac:dyDescent="0.15">
      <c r="B86" s="1">
        <f t="shared" si="1"/>
        <v>41500</v>
      </c>
      <c r="C86">
        <f>ROUNDDOWN(VLOOKUP(B86,X22テーブル!B$4:E$50,3)*B86+VLOOKUP(B86,X22テーブル!B$4:E$50,4),0)</f>
        <v>683</v>
      </c>
    </row>
    <row r="87" spans="2:3" x14ac:dyDescent="0.15">
      <c r="B87" s="1">
        <f t="shared" si="1"/>
        <v>42000</v>
      </c>
      <c r="C87">
        <f>ROUNDDOWN(VLOOKUP(B87,X22テーブル!B$4:E$50,3)*B87+VLOOKUP(B87,X22テーブル!B$4:E$50,4),0)</f>
        <v>684</v>
      </c>
    </row>
    <row r="88" spans="2:3" x14ac:dyDescent="0.15">
      <c r="B88" s="1">
        <f t="shared" si="1"/>
        <v>42500</v>
      </c>
      <c r="C88">
        <f>ROUNDDOWN(VLOOKUP(B88,X22テーブル!B$4:E$50,3)*B88+VLOOKUP(B88,X22テーブル!B$4:E$50,4),0)</f>
        <v>685</v>
      </c>
    </row>
    <row r="89" spans="2:3" x14ac:dyDescent="0.15">
      <c r="B89" s="1">
        <f t="shared" si="1"/>
        <v>43000</v>
      </c>
      <c r="C89">
        <f>ROUNDDOWN(VLOOKUP(B89,X22テーブル!B$4:E$50,3)*B89+VLOOKUP(B89,X22テーブル!B$4:E$50,4),0)</f>
        <v>685</v>
      </c>
    </row>
    <row r="90" spans="2:3" x14ac:dyDescent="0.15">
      <c r="B90" s="1">
        <f t="shared" si="1"/>
        <v>43500</v>
      </c>
      <c r="C90">
        <f>ROUNDDOWN(VLOOKUP(B90,X22テーブル!B$4:E$50,3)*B90+VLOOKUP(B90,X22テーブル!B$4:E$50,4),0)</f>
        <v>686</v>
      </c>
    </row>
    <row r="91" spans="2:3" x14ac:dyDescent="0.15">
      <c r="B91" s="1">
        <f t="shared" si="1"/>
        <v>44000</v>
      </c>
      <c r="C91">
        <f>ROUNDDOWN(VLOOKUP(B91,X22テーブル!B$4:E$50,3)*B91+VLOOKUP(B91,X22テーブル!B$4:E$50,4),0)</f>
        <v>686</v>
      </c>
    </row>
    <row r="92" spans="2:3" x14ac:dyDescent="0.15">
      <c r="B92" s="1">
        <f>+B91+500</f>
        <v>44500</v>
      </c>
      <c r="C92">
        <f>ROUNDDOWN(VLOOKUP(B92,X22テーブル!B$4:E$50,3)*B92+VLOOKUP(B92,X22テーブル!B$4:E$50,4),0)</f>
        <v>687</v>
      </c>
    </row>
    <row r="93" spans="2:3" x14ac:dyDescent="0.15">
      <c r="B93" s="1">
        <f t="shared" si="1"/>
        <v>45000</v>
      </c>
      <c r="C93">
        <f>ROUNDDOWN(VLOOKUP(B93,X22テーブル!B$4:E$50,3)*B93+VLOOKUP(B93,X22テーブル!B$4:E$50,4),0)</f>
        <v>688</v>
      </c>
    </row>
    <row r="94" spans="2:3" x14ac:dyDescent="0.15">
      <c r="B94" s="1">
        <f t="shared" si="1"/>
        <v>45500</v>
      </c>
      <c r="C94">
        <f>ROUNDDOWN(VLOOKUP(B94,X22テーブル!B$4:E$50,3)*B94+VLOOKUP(B94,X22テーブル!B$4:E$50,4),0)</f>
        <v>688</v>
      </c>
    </row>
    <row r="95" spans="2:3" x14ac:dyDescent="0.15">
      <c r="B95" s="1">
        <f t="shared" si="1"/>
        <v>46000</v>
      </c>
      <c r="C95">
        <f>ROUNDDOWN(VLOOKUP(B95,X22テーブル!B$4:E$50,3)*B95+VLOOKUP(B95,X22テーブル!B$4:E$50,4),0)</f>
        <v>689</v>
      </c>
    </row>
    <row r="96" spans="2:3" x14ac:dyDescent="0.15">
      <c r="B96" s="1">
        <f t="shared" si="1"/>
        <v>46500</v>
      </c>
      <c r="C96">
        <f>ROUNDDOWN(VLOOKUP(B96,X22テーブル!B$4:E$50,3)*B96+VLOOKUP(B96,X22テーブル!B$4:E$50,4),0)</f>
        <v>689</v>
      </c>
    </row>
    <row r="97" spans="2:3" x14ac:dyDescent="0.15">
      <c r="B97" s="1">
        <f t="shared" si="1"/>
        <v>47000</v>
      </c>
      <c r="C97">
        <f>ROUNDDOWN(VLOOKUP(B97,X22テーブル!B$4:E$50,3)*B97+VLOOKUP(B97,X22テーブル!B$4:E$50,4),0)</f>
        <v>690</v>
      </c>
    </row>
    <row r="98" spans="2:3" x14ac:dyDescent="0.15">
      <c r="B98" s="1">
        <f t="shared" si="1"/>
        <v>47500</v>
      </c>
      <c r="C98">
        <f>ROUNDDOWN(VLOOKUP(B98,X22テーブル!B$4:E$50,3)*B98+VLOOKUP(B98,X22テーブル!B$4:E$50,4),0)</f>
        <v>691</v>
      </c>
    </row>
    <row r="99" spans="2:3" x14ac:dyDescent="0.15">
      <c r="B99" s="1">
        <f t="shared" si="1"/>
        <v>48000</v>
      </c>
      <c r="C99">
        <f>ROUNDDOWN(VLOOKUP(B99,X22テーブル!B$4:E$50,3)*B99+VLOOKUP(B99,X22テーブル!B$4:E$50,4),0)</f>
        <v>691</v>
      </c>
    </row>
    <row r="100" spans="2:3" x14ac:dyDescent="0.15">
      <c r="B100" s="1">
        <f t="shared" si="1"/>
        <v>48500</v>
      </c>
      <c r="C100">
        <f>ROUNDDOWN(VLOOKUP(B100,X22テーブル!B$4:E$50,3)*B100+VLOOKUP(B100,X22テーブル!B$4:E$50,4),0)</f>
        <v>692</v>
      </c>
    </row>
    <row r="101" spans="2:3" x14ac:dyDescent="0.15">
      <c r="B101" s="1">
        <f t="shared" si="1"/>
        <v>49000</v>
      </c>
      <c r="C101">
        <f>ROUNDDOWN(VLOOKUP(B101,X22テーブル!B$4:E$50,3)*B101+VLOOKUP(B101,X22テーブル!B$4:E$50,4),0)</f>
        <v>692</v>
      </c>
    </row>
    <row r="102" spans="2:3" x14ac:dyDescent="0.15">
      <c r="B102" s="1">
        <f t="shared" si="1"/>
        <v>49500</v>
      </c>
      <c r="C102">
        <f>ROUNDDOWN(VLOOKUP(B102,X22テーブル!B$4:E$50,3)*B102+VLOOKUP(B102,X22テーブル!B$4:E$50,4),0)</f>
        <v>693</v>
      </c>
    </row>
    <row r="103" spans="2:3" x14ac:dyDescent="0.15">
      <c r="B103" s="1">
        <f t="shared" si="1"/>
        <v>50000</v>
      </c>
      <c r="C103">
        <f>ROUNDDOWN(VLOOKUP(B103,X22テーブル!B$4:E$50,3)*B103+VLOOKUP(B103,X22テーブル!B$4:E$50,4),0)</f>
        <v>694</v>
      </c>
    </row>
    <row r="104" spans="2:3" x14ac:dyDescent="0.15">
      <c r="B104" s="1">
        <f t="shared" si="1"/>
        <v>50500</v>
      </c>
      <c r="C104">
        <f>ROUNDDOWN(VLOOKUP(B104,X22テーブル!B$4:E$50,3)*B104+VLOOKUP(B104,X22テーブル!B$4:E$50,4),0)</f>
        <v>694</v>
      </c>
    </row>
    <row r="105" spans="2:3" x14ac:dyDescent="0.15">
      <c r="B105" s="1">
        <f t="shared" si="1"/>
        <v>51000</v>
      </c>
      <c r="C105">
        <f>ROUNDDOWN(VLOOKUP(B105,X22テーブル!B$4:E$50,3)*B105+VLOOKUP(B105,X22テーブル!B$4:E$50,4),0)</f>
        <v>695</v>
      </c>
    </row>
    <row r="106" spans="2:3" x14ac:dyDescent="0.15">
      <c r="B106" s="1">
        <f t="shared" si="1"/>
        <v>51500</v>
      </c>
      <c r="C106">
        <f>ROUNDDOWN(VLOOKUP(B106,X22テーブル!B$4:E$50,3)*B106+VLOOKUP(B106,X22テーブル!B$4:E$50,4),0)</f>
        <v>695</v>
      </c>
    </row>
    <row r="107" spans="2:3" x14ac:dyDescent="0.15">
      <c r="B107" s="1">
        <f t="shared" si="1"/>
        <v>52000</v>
      </c>
      <c r="C107">
        <f>ROUNDDOWN(VLOOKUP(B107,X22テーブル!B$4:E$50,3)*B107+VLOOKUP(B107,X22テーブル!B$4:E$50,4),0)</f>
        <v>696</v>
      </c>
    </row>
    <row r="108" spans="2:3" x14ac:dyDescent="0.15">
      <c r="B108" s="1">
        <f t="shared" si="1"/>
        <v>52500</v>
      </c>
      <c r="C108">
        <f>ROUNDDOWN(VLOOKUP(B108,X22テーブル!B$4:E$50,3)*B108+VLOOKUP(B108,X22テーブル!B$4:E$50,4),0)</f>
        <v>697</v>
      </c>
    </row>
    <row r="109" spans="2:3" x14ac:dyDescent="0.15">
      <c r="B109" s="1">
        <f t="shared" si="1"/>
        <v>53000</v>
      </c>
      <c r="C109">
        <f>ROUNDDOWN(VLOOKUP(B109,X22テーブル!B$4:E$50,3)*B109+VLOOKUP(B109,X22テーブル!B$4:E$50,4),0)</f>
        <v>697</v>
      </c>
    </row>
    <row r="110" spans="2:3" x14ac:dyDescent="0.15">
      <c r="B110" s="1">
        <f t="shared" si="1"/>
        <v>53500</v>
      </c>
      <c r="C110">
        <f>ROUNDDOWN(VLOOKUP(B110,X22テーブル!B$4:E$50,3)*B110+VLOOKUP(B110,X22テーブル!B$4:E$50,4),0)</f>
        <v>698</v>
      </c>
    </row>
    <row r="111" spans="2:3" x14ac:dyDescent="0.15">
      <c r="B111" s="1">
        <f t="shared" si="1"/>
        <v>54000</v>
      </c>
      <c r="C111">
        <f>ROUNDDOWN(VLOOKUP(B111,X22テーブル!B$4:E$50,3)*B111+VLOOKUP(B111,X22テーブル!B$4:E$50,4),0)</f>
        <v>698</v>
      </c>
    </row>
    <row r="112" spans="2:3" x14ac:dyDescent="0.15">
      <c r="B112" s="1">
        <f t="shared" si="1"/>
        <v>54500</v>
      </c>
      <c r="C112">
        <f>ROUNDDOWN(VLOOKUP(B112,X22テーブル!B$4:E$50,3)*B112+VLOOKUP(B112,X22テーブル!B$4:E$50,4),0)</f>
        <v>699</v>
      </c>
    </row>
    <row r="113" spans="2:3" x14ac:dyDescent="0.15">
      <c r="B113" s="1">
        <f t="shared" si="1"/>
        <v>55000</v>
      </c>
      <c r="C113">
        <f>ROUNDDOWN(VLOOKUP(B113,X22テーブル!B$4:E$50,3)*B113+VLOOKUP(B113,X22テーブル!B$4:E$50,4),0)</f>
        <v>700</v>
      </c>
    </row>
    <row r="114" spans="2:3" x14ac:dyDescent="0.15">
      <c r="B114" s="1">
        <f t="shared" si="1"/>
        <v>55500</v>
      </c>
      <c r="C114">
        <f>ROUNDDOWN(VLOOKUP(B114,X22テーブル!B$4:E$50,3)*B114+VLOOKUP(B114,X22テーブル!B$4:E$50,4),0)</f>
        <v>700</v>
      </c>
    </row>
    <row r="115" spans="2:3" x14ac:dyDescent="0.15">
      <c r="B115" s="1">
        <f t="shared" si="1"/>
        <v>56000</v>
      </c>
      <c r="C115">
        <f>ROUNDDOWN(VLOOKUP(B115,X22テーブル!B$4:E$50,3)*B115+VLOOKUP(B115,X22テーブル!B$4:E$50,4),0)</f>
        <v>701</v>
      </c>
    </row>
    <row r="116" spans="2:3" x14ac:dyDescent="0.15">
      <c r="B116" s="1">
        <f t="shared" si="1"/>
        <v>56500</v>
      </c>
      <c r="C116">
        <f>ROUNDDOWN(VLOOKUP(B116,X22テーブル!B$4:E$50,3)*B116+VLOOKUP(B116,X22テーブル!B$4:E$50,4),0)</f>
        <v>701</v>
      </c>
    </row>
    <row r="117" spans="2:3" x14ac:dyDescent="0.15">
      <c r="B117" s="1">
        <f t="shared" si="1"/>
        <v>57000</v>
      </c>
      <c r="C117">
        <f>ROUNDDOWN(VLOOKUP(B117,X22テーブル!B$4:E$50,3)*B117+VLOOKUP(B117,X22テーブル!B$4:E$50,4),0)</f>
        <v>702</v>
      </c>
    </row>
    <row r="118" spans="2:3" x14ac:dyDescent="0.15">
      <c r="B118" s="1">
        <f t="shared" si="1"/>
        <v>57500</v>
      </c>
      <c r="C118">
        <f>ROUNDDOWN(VLOOKUP(B118,X22テーブル!B$4:E$50,3)*B118+VLOOKUP(B118,X22テーブル!B$4:E$50,4),0)</f>
        <v>703</v>
      </c>
    </row>
    <row r="119" spans="2:3" x14ac:dyDescent="0.15">
      <c r="B119" s="1">
        <f t="shared" si="1"/>
        <v>58000</v>
      </c>
      <c r="C119">
        <f>ROUNDDOWN(VLOOKUP(B119,X22テーブル!B$4:E$50,3)*B119+VLOOKUP(B119,X22テーブル!B$4:E$50,4),0)</f>
        <v>703</v>
      </c>
    </row>
    <row r="120" spans="2:3" x14ac:dyDescent="0.15">
      <c r="B120" s="1">
        <f t="shared" si="1"/>
        <v>58500</v>
      </c>
      <c r="C120">
        <f>ROUNDDOWN(VLOOKUP(B120,X22テーブル!B$4:E$50,3)*B120+VLOOKUP(B120,X22テーブル!B$4:E$50,4),0)</f>
        <v>704</v>
      </c>
    </row>
    <row r="121" spans="2:3" x14ac:dyDescent="0.15">
      <c r="B121" s="1">
        <f t="shared" si="1"/>
        <v>59000</v>
      </c>
      <c r="C121">
        <f>ROUNDDOWN(VLOOKUP(B121,X22テーブル!B$4:E$50,3)*B121+VLOOKUP(B121,X22テーブル!B$4:E$50,4),0)</f>
        <v>704</v>
      </c>
    </row>
    <row r="122" spans="2:3" x14ac:dyDescent="0.15">
      <c r="B122" s="1">
        <f t="shared" si="1"/>
        <v>59500</v>
      </c>
      <c r="C122">
        <f>ROUNDDOWN(VLOOKUP(B122,X22テーブル!B$4:E$50,3)*B122+VLOOKUP(B122,X22テーブル!B$4:E$50,4),0)</f>
        <v>705</v>
      </c>
    </row>
    <row r="123" spans="2:3" x14ac:dyDescent="0.15">
      <c r="B123" s="1">
        <f t="shared" si="1"/>
        <v>60000</v>
      </c>
      <c r="C123">
        <f>ROUNDDOWN(VLOOKUP(B123,X22テーブル!B$4:E$50,3)*B123+VLOOKUP(B123,X22テーブル!B$4:E$50,4),0)</f>
        <v>706</v>
      </c>
    </row>
    <row r="124" spans="2:3" x14ac:dyDescent="0.15">
      <c r="B124" s="1">
        <f t="shared" si="1"/>
        <v>60500</v>
      </c>
      <c r="C124">
        <f>ROUNDDOWN(VLOOKUP(B124,X22テーブル!B$4:E$50,3)*B124+VLOOKUP(B124,X22テーブル!B$4:E$50,4),0)</f>
        <v>706</v>
      </c>
    </row>
    <row r="125" spans="2:3" x14ac:dyDescent="0.15">
      <c r="B125" s="1">
        <f t="shared" si="1"/>
        <v>61000</v>
      </c>
      <c r="C125">
        <f>ROUNDDOWN(VLOOKUP(B125,X22テーブル!B$4:E$50,3)*B125+VLOOKUP(B125,X22テーブル!B$4:E$50,4),0)</f>
        <v>706</v>
      </c>
    </row>
    <row r="126" spans="2:3" x14ac:dyDescent="0.15">
      <c r="B126" s="1">
        <f t="shared" si="1"/>
        <v>61500</v>
      </c>
      <c r="C126">
        <f>ROUNDDOWN(VLOOKUP(B126,X22テーブル!B$4:E$50,3)*B126+VLOOKUP(B126,X22テーブル!B$4:E$50,4),0)</f>
        <v>707</v>
      </c>
    </row>
    <row r="127" spans="2:3" x14ac:dyDescent="0.15">
      <c r="B127" s="1">
        <f t="shared" si="1"/>
        <v>62000</v>
      </c>
      <c r="C127">
        <f>ROUNDDOWN(VLOOKUP(B127,X22テーブル!B$4:E$50,3)*B127+VLOOKUP(B127,X22テーブル!B$4:E$50,4),0)</f>
        <v>707</v>
      </c>
    </row>
    <row r="128" spans="2:3" x14ac:dyDescent="0.15">
      <c r="B128" s="1">
        <f t="shared" si="1"/>
        <v>62500</v>
      </c>
      <c r="C128">
        <f>ROUNDDOWN(VLOOKUP(B128,X22テーブル!B$4:E$50,3)*B128+VLOOKUP(B128,X22テーブル!B$4:E$50,4),0)</f>
        <v>708</v>
      </c>
    </row>
    <row r="129" spans="2:3" x14ac:dyDescent="0.15">
      <c r="B129" s="1">
        <f t="shared" si="1"/>
        <v>63000</v>
      </c>
      <c r="C129">
        <f>ROUNDDOWN(VLOOKUP(B129,X22テーブル!B$4:E$50,3)*B129+VLOOKUP(B129,X22テーブル!B$4:E$50,4),0)</f>
        <v>708</v>
      </c>
    </row>
    <row r="130" spans="2:3" x14ac:dyDescent="0.15">
      <c r="B130" s="1">
        <f t="shared" si="1"/>
        <v>63500</v>
      </c>
      <c r="C130">
        <f>ROUNDDOWN(VLOOKUP(B130,X22テーブル!B$4:E$50,3)*B130+VLOOKUP(B130,X22テーブル!B$4:E$50,4),0)</f>
        <v>709</v>
      </c>
    </row>
    <row r="131" spans="2:3" x14ac:dyDescent="0.15">
      <c r="B131" s="1">
        <f t="shared" si="1"/>
        <v>64000</v>
      </c>
      <c r="C131">
        <f>ROUNDDOWN(VLOOKUP(B131,X22テーブル!B$4:E$50,3)*B131+VLOOKUP(B131,X22テーブル!B$4:E$50,4),0)</f>
        <v>709</v>
      </c>
    </row>
    <row r="132" spans="2:3" x14ac:dyDescent="0.15">
      <c r="B132" s="1">
        <f t="shared" si="1"/>
        <v>64500</v>
      </c>
      <c r="C132">
        <f>ROUNDDOWN(VLOOKUP(B132,X22テーブル!B$4:E$50,3)*B132+VLOOKUP(B132,X22テーブル!B$4:E$50,4),0)</f>
        <v>710</v>
      </c>
    </row>
    <row r="133" spans="2:3" x14ac:dyDescent="0.15">
      <c r="B133" s="1">
        <f t="shared" si="1"/>
        <v>65000</v>
      </c>
      <c r="C133">
        <f>ROUNDDOWN(VLOOKUP(B133,X22テーブル!B$4:E$50,3)*B133+VLOOKUP(B133,X22テーブル!B$4:E$50,4),0)</f>
        <v>710</v>
      </c>
    </row>
    <row r="134" spans="2:3" x14ac:dyDescent="0.15">
      <c r="B134" s="1">
        <f t="shared" ref="B134:B197" si="2">+B133+500</f>
        <v>65500</v>
      </c>
      <c r="C134">
        <f>ROUNDDOWN(VLOOKUP(B134,X22テーブル!B$4:E$50,3)*B134+VLOOKUP(B134,X22テーブル!B$4:E$50,4),0)</f>
        <v>711</v>
      </c>
    </row>
    <row r="135" spans="2:3" x14ac:dyDescent="0.15">
      <c r="B135" s="1">
        <f t="shared" si="2"/>
        <v>66000</v>
      </c>
      <c r="C135">
        <f>ROUNDDOWN(VLOOKUP(B135,X22テーブル!B$4:E$50,3)*B135+VLOOKUP(B135,X22テーブル!B$4:E$50,4),0)</f>
        <v>711</v>
      </c>
    </row>
    <row r="136" spans="2:3" x14ac:dyDescent="0.15">
      <c r="B136" s="1">
        <f t="shared" si="2"/>
        <v>66500</v>
      </c>
      <c r="C136">
        <f>ROUNDDOWN(VLOOKUP(B136,X22テーブル!B$4:E$50,3)*B136+VLOOKUP(B136,X22テーブル!B$4:E$50,4),0)</f>
        <v>712</v>
      </c>
    </row>
    <row r="137" spans="2:3" x14ac:dyDescent="0.15">
      <c r="B137" s="1">
        <f t="shared" si="2"/>
        <v>67000</v>
      </c>
      <c r="C137">
        <f>ROUNDDOWN(VLOOKUP(B137,X22テーブル!B$4:E$50,3)*B137+VLOOKUP(B137,X22テーブル!B$4:E$50,4),0)</f>
        <v>712</v>
      </c>
    </row>
    <row r="138" spans="2:3" x14ac:dyDescent="0.15">
      <c r="B138" s="1">
        <f t="shared" si="2"/>
        <v>67500</v>
      </c>
      <c r="C138">
        <f>ROUNDDOWN(VLOOKUP(B138,X22テーブル!B$4:E$50,3)*B138+VLOOKUP(B138,X22テーブル!B$4:E$50,4),0)</f>
        <v>713</v>
      </c>
    </row>
    <row r="139" spans="2:3" x14ac:dyDescent="0.15">
      <c r="B139" s="1">
        <f t="shared" si="2"/>
        <v>68000</v>
      </c>
      <c r="C139">
        <f>ROUNDDOWN(VLOOKUP(B139,X22テーブル!B$4:E$50,3)*B139+VLOOKUP(B139,X22テーブル!B$4:E$50,4),0)</f>
        <v>713</v>
      </c>
    </row>
    <row r="140" spans="2:3" x14ac:dyDescent="0.15">
      <c r="B140" s="1">
        <f t="shared" si="2"/>
        <v>68500</v>
      </c>
      <c r="C140">
        <f>ROUNDDOWN(VLOOKUP(B140,X22テーブル!B$4:E$50,3)*B140+VLOOKUP(B140,X22テーブル!B$4:E$50,4),0)</f>
        <v>714</v>
      </c>
    </row>
    <row r="141" spans="2:3" x14ac:dyDescent="0.15">
      <c r="B141" s="1">
        <f t="shared" si="2"/>
        <v>69000</v>
      </c>
      <c r="C141">
        <f>ROUNDDOWN(VLOOKUP(B141,X22テーブル!B$4:E$50,3)*B141+VLOOKUP(B141,X22テーブル!B$4:E$50,4),0)</f>
        <v>714</v>
      </c>
    </row>
    <row r="142" spans="2:3" x14ac:dyDescent="0.15">
      <c r="B142" s="1">
        <f t="shared" si="2"/>
        <v>69500</v>
      </c>
      <c r="C142">
        <f>ROUNDDOWN(VLOOKUP(B142,X22テーブル!B$4:E$50,3)*B142+VLOOKUP(B142,X22テーブル!B$4:E$50,4),0)</f>
        <v>715</v>
      </c>
    </row>
    <row r="143" spans="2:3" x14ac:dyDescent="0.15">
      <c r="B143" s="1">
        <f t="shared" si="2"/>
        <v>70000</v>
      </c>
      <c r="C143">
        <f>ROUNDDOWN(VLOOKUP(B143,X22テーブル!B$4:E$50,3)*B143+VLOOKUP(B143,X22テーブル!B$4:E$50,4),0)</f>
        <v>715</v>
      </c>
    </row>
    <row r="144" spans="2:3" x14ac:dyDescent="0.15">
      <c r="B144" s="1">
        <f t="shared" si="2"/>
        <v>70500</v>
      </c>
      <c r="C144">
        <f>ROUNDDOWN(VLOOKUP(B144,X22テーブル!B$4:E$50,3)*B144+VLOOKUP(B144,X22テーブル!B$4:E$50,4),0)</f>
        <v>715</v>
      </c>
    </row>
    <row r="145" spans="2:3" x14ac:dyDescent="0.15">
      <c r="B145" s="1">
        <f t="shared" si="2"/>
        <v>71000</v>
      </c>
      <c r="C145">
        <f>ROUNDDOWN(VLOOKUP(B145,X22テーブル!B$4:E$50,3)*B145+VLOOKUP(B145,X22テーブル!B$4:E$50,4),0)</f>
        <v>716</v>
      </c>
    </row>
    <row r="146" spans="2:3" x14ac:dyDescent="0.15">
      <c r="B146" s="1">
        <f t="shared" si="2"/>
        <v>71500</v>
      </c>
      <c r="C146">
        <f>ROUNDDOWN(VLOOKUP(B146,X22テーブル!B$4:E$50,3)*B146+VLOOKUP(B146,X22テーブル!B$4:E$50,4),0)</f>
        <v>716</v>
      </c>
    </row>
    <row r="147" spans="2:3" x14ac:dyDescent="0.15">
      <c r="B147" s="1">
        <f t="shared" si="2"/>
        <v>72000</v>
      </c>
      <c r="C147">
        <f>ROUNDDOWN(VLOOKUP(B147,X22テーブル!B$4:E$50,3)*B147+VLOOKUP(B147,X22テーブル!B$4:E$50,4),0)</f>
        <v>717</v>
      </c>
    </row>
    <row r="148" spans="2:3" x14ac:dyDescent="0.15">
      <c r="B148" s="1">
        <f t="shared" si="2"/>
        <v>72500</v>
      </c>
      <c r="C148">
        <f>ROUNDDOWN(VLOOKUP(B148,X22テーブル!B$4:E$50,3)*B148+VLOOKUP(B148,X22テーブル!B$4:E$50,4),0)</f>
        <v>717</v>
      </c>
    </row>
    <row r="149" spans="2:3" x14ac:dyDescent="0.15">
      <c r="B149" s="1">
        <f t="shared" si="2"/>
        <v>73000</v>
      </c>
      <c r="C149">
        <f>ROUNDDOWN(VLOOKUP(B149,X22テーブル!B$4:E$50,3)*B149+VLOOKUP(B149,X22テーブル!B$4:E$50,4),0)</f>
        <v>718</v>
      </c>
    </row>
    <row r="150" spans="2:3" x14ac:dyDescent="0.15">
      <c r="B150" s="1">
        <f t="shared" si="2"/>
        <v>73500</v>
      </c>
      <c r="C150">
        <f>ROUNDDOWN(VLOOKUP(B150,X22テーブル!B$4:E$50,3)*B150+VLOOKUP(B150,X22テーブル!B$4:E$50,4),0)</f>
        <v>718</v>
      </c>
    </row>
    <row r="151" spans="2:3" x14ac:dyDescent="0.15">
      <c r="B151" s="1">
        <f t="shared" si="2"/>
        <v>74000</v>
      </c>
      <c r="C151">
        <f>ROUNDDOWN(VLOOKUP(B151,X22テーブル!B$4:E$50,3)*B151+VLOOKUP(B151,X22テーブル!B$4:E$50,4),0)</f>
        <v>719</v>
      </c>
    </row>
    <row r="152" spans="2:3" x14ac:dyDescent="0.15">
      <c r="B152" s="1">
        <f t="shared" si="2"/>
        <v>74500</v>
      </c>
      <c r="C152">
        <f>ROUNDDOWN(VLOOKUP(B152,X22テーブル!B$4:E$50,3)*B152+VLOOKUP(B152,X22テーブル!B$4:E$50,4),0)</f>
        <v>719</v>
      </c>
    </row>
    <row r="153" spans="2:3" x14ac:dyDescent="0.15">
      <c r="B153" s="1">
        <f t="shared" si="2"/>
        <v>75000</v>
      </c>
      <c r="C153">
        <f>ROUNDDOWN(VLOOKUP(B153,X22テーブル!B$4:E$50,3)*B153+VLOOKUP(B153,X22テーブル!B$4:E$50,4),0)</f>
        <v>720</v>
      </c>
    </row>
    <row r="154" spans="2:3" x14ac:dyDescent="0.15">
      <c r="B154" s="1">
        <f t="shared" si="2"/>
        <v>75500</v>
      </c>
      <c r="C154">
        <f>ROUNDDOWN(VLOOKUP(B154,X22テーブル!B$4:E$50,3)*B154+VLOOKUP(B154,X22テーブル!B$4:E$50,4),0)</f>
        <v>720</v>
      </c>
    </row>
    <row r="155" spans="2:3" x14ac:dyDescent="0.15">
      <c r="B155" s="1">
        <f t="shared" si="2"/>
        <v>76000</v>
      </c>
      <c r="C155">
        <f>ROUNDDOWN(VLOOKUP(B155,X22テーブル!B$4:E$50,3)*B155+VLOOKUP(B155,X22テーブル!B$4:E$50,4),0)</f>
        <v>721</v>
      </c>
    </row>
    <row r="156" spans="2:3" x14ac:dyDescent="0.15">
      <c r="B156" s="1">
        <f t="shared" si="2"/>
        <v>76500</v>
      </c>
      <c r="C156">
        <f>ROUNDDOWN(VLOOKUP(B156,X22テーブル!B$4:E$50,3)*B156+VLOOKUP(B156,X22テーブル!B$4:E$50,4),0)</f>
        <v>721</v>
      </c>
    </row>
    <row r="157" spans="2:3" x14ac:dyDescent="0.15">
      <c r="B157" s="1">
        <f t="shared" si="2"/>
        <v>77000</v>
      </c>
      <c r="C157">
        <f>ROUNDDOWN(VLOOKUP(B157,X22テーブル!B$4:E$50,3)*B157+VLOOKUP(B157,X22テーブル!B$4:E$50,4),0)</f>
        <v>722</v>
      </c>
    </row>
    <row r="158" spans="2:3" x14ac:dyDescent="0.15">
      <c r="B158" s="1">
        <f t="shared" si="2"/>
        <v>77500</v>
      </c>
      <c r="C158">
        <f>ROUNDDOWN(VLOOKUP(B158,X22テーブル!B$4:E$50,3)*B158+VLOOKUP(B158,X22テーブル!B$4:E$50,4),0)</f>
        <v>722</v>
      </c>
    </row>
    <row r="159" spans="2:3" x14ac:dyDescent="0.15">
      <c r="B159" s="1">
        <f t="shared" si="2"/>
        <v>78000</v>
      </c>
      <c r="C159">
        <f>ROUNDDOWN(VLOOKUP(B159,X22テーブル!B$4:E$50,3)*B159+VLOOKUP(B159,X22テーブル!B$4:E$50,4),0)</f>
        <v>723</v>
      </c>
    </row>
    <row r="160" spans="2:3" x14ac:dyDescent="0.15">
      <c r="B160" s="1">
        <f t="shared" si="2"/>
        <v>78500</v>
      </c>
      <c r="C160">
        <f>ROUNDDOWN(VLOOKUP(B160,X22テーブル!B$4:E$50,3)*B160+VLOOKUP(B160,X22テーブル!B$4:E$50,4),0)</f>
        <v>723</v>
      </c>
    </row>
    <row r="161" spans="2:3" x14ac:dyDescent="0.15">
      <c r="B161" s="1">
        <f t="shared" si="2"/>
        <v>79000</v>
      </c>
      <c r="C161">
        <f>ROUNDDOWN(VLOOKUP(B161,X22テーブル!B$4:E$50,3)*B161+VLOOKUP(B161,X22テーブル!B$4:E$50,4),0)</f>
        <v>724</v>
      </c>
    </row>
    <row r="162" spans="2:3" x14ac:dyDescent="0.15">
      <c r="B162" s="1">
        <f t="shared" si="2"/>
        <v>79500</v>
      </c>
      <c r="C162">
        <f>ROUNDDOWN(VLOOKUP(B162,X22テーブル!B$4:E$50,3)*B162+VLOOKUP(B162,X22テーブル!B$4:E$50,4),0)</f>
        <v>724</v>
      </c>
    </row>
    <row r="163" spans="2:3" x14ac:dyDescent="0.15">
      <c r="B163" s="1">
        <f t="shared" si="2"/>
        <v>80000</v>
      </c>
      <c r="C163">
        <f>ROUNDDOWN(VLOOKUP(B163,X22テーブル!B$4:E$50,3)*B163+VLOOKUP(B163,X22テーブル!B$4:E$50,4),0)</f>
        <v>725</v>
      </c>
    </row>
    <row r="164" spans="2:3" x14ac:dyDescent="0.15">
      <c r="B164" s="1">
        <f t="shared" si="2"/>
        <v>80500</v>
      </c>
      <c r="C164">
        <f>ROUNDDOWN(VLOOKUP(B164,X22テーブル!B$4:E$50,3)*B164+VLOOKUP(B164,X22テーブル!B$4:E$50,4),0)</f>
        <v>725</v>
      </c>
    </row>
    <row r="165" spans="2:3" x14ac:dyDescent="0.15">
      <c r="B165" s="1">
        <f t="shared" si="2"/>
        <v>81000</v>
      </c>
      <c r="C165">
        <f>ROUNDDOWN(VLOOKUP(B165,X22テーブル!B$4:E$50,3)*B165+VLOOKUP(B165,X22テーブル!B$4:E$50,4),0)</f>
        <v>725</v>
      </c>
    </row>
    <row r="166" spans="2:3" x14ac:dyDescent="0.15">
      <c r="B166" s="1">
        <f t="shared" si="2"/>
        <v>81500</v>
      </c>
      <c r="C166">
        <f>ROUNDDOWN(VLOOKUP(B166,X22テーブル!B$4:E$50,3)*B166+VLOOKUP(B166,X22テーブル!B$4:E$50,4),0)</f>
        <v>726</v>
      </c>
    </row>
    <row r="167" spans="2:3" x14ac:dyDescent="0.15">
      <c r="B167" s="1">
        <f t="shared" si="2"/>
        <v>82000</v>
      </c>
      <c r="C167">
        <f>ROUNDDOWN(VLOOKUP(B167,X22テーブル!B$4:E$50,3)*B167+VLOOKUP(B167,X22テーブル!B$4:E$50,4),0)</f>
        <v>726</v>
      </c>
    </row>
    <row r="168" spans="2:3" x14ac:dyDescent="0.15">
      <c r="B168" s="1">
        <f t="shared" si="2"/>
        <v>82500</v>
      </c>
      <c r="C168">
        <f>ROUNDDOWN(VLOOKUP(B168,X22テーブル!B$4:E$50,3)*B168+VLOOKUP(B168,X22テーブル!B$4:E$50,4),0)</f>
        <v>727</v>
      </c>
    </row>
    <row r="169" spans="2:3" x14ac:dyDescent="0.15">
      <c r="B169" s="1">
        <f t="shared" si="2"/>
        <v>83000</v>
      </c>
      <c r="C169">
        <f>ROUNDDOWN(VLOOKUP(B169,X22テーブル!B$4:E$50,3)*B169+VLOOKUP(B169,X22テーブル!B$4:E$50,4),0)</f>
        <v>727</v>
      </c>
    </row>
    <row r="170" spans="2:3" x14ac:dyDescent="0.15">
      <c r="B170" s="1">
        <f t="shared" si="2"/>
        <v>83500</v>
      </c>
      <c r="C170">
        <f>ROUNDDOWN(VLOOKUP(B170,X22テーブル!B$4:E$50,3)*B170+VLOOKUP(B170,X22テーブル!B$4:E$50,4),0)</f>
        <v>727</v>
      </c>
    </row>
    <row r="171" spans="2:3" x14ac:dyDescent="0.15">
      <c r="B171" s="1">
        <f t="shared" si="2"/>
        <v>84000</v>
      </c>
      <c r="C171">
        <f>ROUNDDOWN(VLOOKUP(B171,X22テーブル!B$4:E$50,3)*B171+VLOOKUP(B171,X22テーブル!B$4:E$50,4),0)</f>
        <v>728</v>
      </c>
    </row>
    <row r="172" spans="2:3" x14ac:dyDescent="0.15">
      <c r="B172" s="1">
        <f t="shared" si="2"/>
        <v>84500</v>
      </c>
      <c r="C172">
        <f>ROUNDDOWN(VLOOKUP(B172,X22テーブル!B$4:E$50,3)*B172+VLOOKUP(B172,X22テーブル!B$4:E$50,4),0)</f>
        <v>728</v>
      </c>
    </row>
    <row r="173" spans="2:3" x14ac:dyDescent="0.15">
      <c r="B173" s="1">
        <f t="shared" si="2"/>
        <v>85000</v>
      </c>
      <c r="C173">
        <f>ROUNDDOWN(VLOOKUP(B173,X22テーブル!B$4:E$50,3)*B173+VLOOKUP(B173,X22テーブル!B$4:E$50,4),0)</f>
        <v>729</v>
      </c>
    </row>
    <row r="174" spans="2:3" x14ac:dyDescent="0.15">
      <c r="B174" s="1">
        <f t="shared" si="2"/>
        <v>85500</v>
      </c>
      <c r="C174">
        <f>ROUNDDOWN(VLOOKUP(B174,X22テーブル!B$4:E$50,3)*B174+VLOOKUP(B174,X22テーブル!B$4:E$50,4),0)</f>
        <v>729</v>
      </c>
    </row>
    <row r="175" spans="2:3" x14ac:dyDescent="0.15">
      <c r="B175" s="1">
        <f t="shared" si="2"/>
        <v>86000</v>
      </c>
      <c r="C175">
        <f>ROUNDDOWN(VLOOKUP(B175,X22テーブル!B$4:E$50,3)*B175+VLOOKUP(B175,X22テーブル!B$4:E$50,4),0)</f>
        <v>729</v>
      </c>
    </row>
    <row r="176" spans="2:3" x14ac:dyDescent="0.15">
      <c r="B176" s="1">
        <f t="shared" si="2"/>
        <v>86500</v>
      </c>
      <c r="C176">
        <f>ROUNDDOWN(VLOOKUP(B176,X22テーブル!B$4:E$50,3)*B176+VLOOKUP(B176,X22テーブル!B$4:E$50,4),0)</f>
        <v>730</v>
      </c>
    </row>
    <row r="177" spans="2:3" x14ac:dyDescent="0.15">
      <c r="B177" s="1">
        <f t="shared" si="2"/>
        <v>87000</v>
      </c>
      <c r="C177">
        <f>ROUNDDOWN(VLOOKUP(B177,X22テーブル!B$4:E$50,3)*B177+VLOOKUP(B177,X22テーブル!B$4:E$50,4),0)</f>
        <v>730</v>
      </c>
    </row>
    <row r="178" spans="2:3" x14ac:dyDescent="0.15">
      <c r="B178" s="1">
        <f t="shared" si="2"/>
        <v>87500</v>
      </c>
      <c r="C178">
        <f>ROUNDDOWN(VLOOKUP(B178,X22テーブル!B$4:E$50,3)*B178+VLOOKUP(B178,X22テーブル!B$4:E$50,4),0)</f>
        <v>731</v>
      </c>
    </row>
    <row r="179" spans="2:3" x14ac:dyDescent="0.15">
      <c r="B179" s="1">
        <f t="shared" si="2"/>
        <v>88000</v>
      </c>
      <c r="C179">
        <f>ROUNDDOWN(VLOOKUP(B179,X22テーブル!B$4:E$50,3)*B179+VLOOKUP(B179,X22テーブル!B$4:E$50,4),0)</f>
        <v>731</v>
      </c>
    </row>
    <row r="180" spans="2:3" x14ac:dyDescent="0.15">
      <c r="B180" s="1">
        <f t="shared" si="2"/>
        <v>88500</v>
      </c>
      <c r="C180">
        <f>ROUNDDOWN(VLOOKUP(B180,X22テーブル!B$4:E$50,3)*B180+VLOOKUP(B180,X22テーブル!B$4:E$50,4),0)</f>
        <v>731</v>
      </c>
    </row>
    <row r="181" spans="2:3" x14ac:dyDescent="0.15">
      <c r="B181" s="1">
        <f t="shared" si="2"/>
        <v>89000</v>
      </c>
      <c r="C181">
        <f>ROUNDDOWN(VLOOKUP(B181,X22テーブル!B$4:E$50,3)*B181+VLOOKUP(B181,X22テーブル!B$4:E$50,4),0)</f>
        <v>732</v>
      </c>
    </row>
    <row r="182" spans="2:3" x14ac:dyDescent="0.15">
      <c r="B182" s="1">
        <f t="shared" si="2"/>
        <v>89500</v>
      </c>
      <c r="C182">
        <f>ROUNDDOWN(VLOOKUP(B182,X22テーブル!B$4:E$50,3)*B182+VLOOKUP(B182,X22テーブル!B$4:E$50,4),0)</f>
        <v>732</v>
      </c>
    </row>
    <row r="183" spans="2:3" x14ac:dyDescent="0.15">
      <c r="B183" s="1">
        <f t="shared" si="2"/>
        <v>90000</v>
      </c>
      <c r="C183">
        <f>ROUNDDOWN(VLOOKUP(B183,X22テーブル!B$4:E$50,3)*B183+VLOOKUP(B183,X22テーブル!B$4:E$50,4),0)</f>
        <v>733</v>
      </c>
    </row>
    <row r="184" spans="2:3" x14ac:dyDescent="0.15">
      <c r="B184" s="1">
        <f t="shared" si="2"/>
        <v>90500</v>
      </c>
      <c r="C184">
        <f>ROUNDDOWN(VLOOKUP(B184,X22テーブル!B$4:E$50,3)*B184+VLOOKUP(B184,X22テーブル!B$4:E$50,4),0)</f>
        <v>733</v>
      </c>
    </row>
    <row r="185" spans="2:3" x14ac:dyDescent="0.15">
      <c r="B185" s="1">
        <f t="shared" si="2"/>
        <v>91000</v>
      </c>
      <c r="C185">
        <f>ROUNDDOWN(VLOOKUP(B185,X22テーブル!B$4:E$50,3)*B185+VLOOKUP(B185,X22テーブル!B$4:E$50,4),0)</f>
        <v>733</v>
      </c>
    </row>
    <row r="186" spans="2:3" x14ac:dyDescent="0.15">
      <c r="B186" s="1">
        <f t="shared" si="2"/>
        <v>91500</v>
      </c>
      <c r="C186">
        <f>ROUNDDOWN(VLOOKUP(B186,X22テーブル!B$4:E$50,3)*B186+VLOOKUP(B186,X22テーブル!B$4:E$50,4),0)</f>
        <v>734</v>
      </c>
    </row>
    <row r="187" spans="2:3" x14ac:dyDescent="0.15">
      <c r="B187" s="1">
        <f t="shared" si="2"/>
        <v>92000</v>
      </c>
      <c r="C187">
        <f>ROUNDDOWN(VLOOKUP(B187,X22テーブル!B$4:E$50,3)*B187+VLOOKUP(B187,X22テーブル!B$4:E$50,4),0)</f>
        <v>734</v>
      </c>
    </row>
    <row r="188" spans="2:3" x14ac:dyDescent="0.15">
      <c r="B188" s="1">
        <f t="shared" si="2"/>
        <v>92500</v>
      </c>
      <c r="C188">
        <f>ROUNDDOWN(VLOOKUP(B188,X22テーブル!B$4:E$50,3)*B188+VLOOKUP(B188,X22テーブル!B$4:E$50,4),0)</f>
        <v>735</v>
      </c>
    </row>
    <row r="189" spans="2:3" x14ac:dyDescent="0.15">
      <c r="B189" s="1">
        <f t="shared" si="2"/>
        <v>93000</v>
      </c>
      <c r="C189">
        <f>ROUNDDOWN(VLOOKUP(B189,X22テーブル!B$4:E$50,3)*B189+VLOOKUP(B189,X22テーブル!B$4:E$50,4),0)</f>
        <v>735</v>
      </c>
    </row>
    <row r="190" spans="2:3" x14ac:dyDescent="0.15">
      <c r="B190" s="1">
        <f t="shared" si="2"/>
        <v>93500</v>
      </c>
      <c r="C190">
        <f>ROUNDDOWN(VLOOKUP(B190,X22テーブル!B$4:E$50,3)*B190+VLOOKUP(B190,X22テーブル!B$4:E$50,4),0)</f>
        <v>735</v>
      </c>
    </row>
    <row r="191" spans="2:3" x14ac:dyDescent="0.15">
      <c r="B191" s="1">
        <f t="shared" si="2"/>
        <v>94000</v>
      </c>
      <c r="C191">
        <f>ROUNDDOWN(VLOOKUP(B191,X22テーブル!B$4:E$50,3)*B191+VLOOKUP(B191,X22テーブル!B$4:E$50,4),0)</f>
        <v>736</v>
      </c>
    </row>
    <row r="192" spans="2:3" x14ac:dyDescent="0.15">
      <c r="B192" s="1">
        <f t="shared" si="2"/>
        <v>94500</v>
      </c>
      <c r="C192">
        <f>ROUNDDOWN(VLOOKUP(B192,X22テーブル!B$4:E$50,3)*B192+VLOOKUP(B192,X22テーブル!B$4:E$50,4),0)</f>
        <v>736</v>
      </c>
    </row>
    <row r="193" spans="2:3" x14ac:dyDescent="0.15">
      <c r="B193" s="1">
        <f t="shared" si="2"/>
        <v>95000</v>
      </c>
      <c r="C193">
        <f>ROUNDDOWN(VLOOKUP(B193,X22テーブル!B$4:E$50,3)*B193+VLOOKUP(B193,X22テーブル!B$4:E$50,4),0)</f>
        <v>737</v>
      </c>
    </row>
    <row r="194" spans="2:3" x14ac:dyDescent="0.15">
      <c r="B194" s="1">
        <f t="shared" si="2"/>
        <v>95500</v>
      </c>
      <c r="C194">
        <f>ROUNDDOWN(VLOOKUP(B194,X22テーブル!B$4:E$50,3)*B194+VLOOKUP(B194,X22テーブル!B$4:E$50,4),0)</f>
        <v>737</v>
      </c>
    </row>
    <row r="195" spans="2:3" x14ac:dyDescent="0.15">
      <c r="B195" s="1">
        <f t="shared" si="2"/>
        <v>96000</v>
      </c>
      <c r="C195">
        <f>ROUNDDOWN(VLOOKUP(B195,X22テーブル!B$4:E$50,3)*B195+VLOOKUP(B195,X22テーブル!B$4:E$50,4),0)</f>
        <v>737</v>
      </c>
    </row>
    <row r="196" spans="2:3" x14ac:dyDescent="0.15">
      <c r="B196" s="1">
        <f t="shared" si="2"/>
        <v>96500</v>
      </c>
      <c r="C196">
        <f>ROUNDDOWN(VLOOKUP(B196,X22テーブル!B$4:E$50,3)*B196+VLOOKUP(B196,X22テーブル!B$4:E$50,4),0)</f>
        <v>738</v>
      </c>
    </row>
    <row r="197" spans="2:3" x14ac:dyDescent="0.15">
      <c r="B197" s="1">
        <f t="shared" si="2"/>
        <v>97000</v>
      </c>
      <c r="C197">
        <f>ROUNDDOWN(VLOOKUP(B197,X22テーブル!B$4:E$50,3)*B197+VLOOKUP(B197,X22テーブル!B$4:E$50,4),0)</f>
        <v>738</v>
      </c>
    </row>
    <row r="198" spans="2:3" x14ac:dyDescent="0.15">
      <c r="B198" s="1">
        <f t="shared" ref="B198:B261" si="3">+B197+500</f>
        <v>97500</v>
      </c>
      <c r="C198">
        <f>ROUNDDOWN(VLOOKUP(B198,X22テーブル!B$4:E$50,3)*B198+VLOOKUP(B198,X22テーブル!B$4:E$50,4),0)</f>
        <v>739</v>
      </c>
    </row>
    <row r="199" spans="2:3" x14ac:dyDescent="0.15">
      <c r="B199" s="1">
        <f t="shared" si="3"/>
        <v>98000</v>
      </c>
      <c r="C199">
        <f>ROUNDDOWN(VLOOKUP(B199,X22テーブル!B$4:E$50,3)*B199+VLOOKUP(B199,X22テーブル!B$4:E$50,4),0)</f>
        <v>739</v>
      </c>
    </row>
    <row r="200" spans="2:3" x14ac:dyDescent="0.15">
      <c r="B200" s="1">
        <f t="shared" si="3"/>
        <v>98500</v>
      </c>
      <c r="C200">
        <f>ROUNDDOWN(VLOOKUP(B200,X22テーブル!B$4:E$50,3)*B200+VLOOKUP(B200,X22テーブル!B$4:E$50,4),0)</f>
        <v>739</v>
      </c>
    </row>
    <row r="201" spans="2:3" x14ac:dyDescent="0.15">
      <c r="B201" s="1">
        <f t="shared" si="3"/>
        <v>99000</v>
      </c>
      <c r="C201">
        <f>ROUNDDOWN(VLOOKUP(B201,X22テーブル!B$4:E$50,3)*B201+VLOOKUP(B201,X22テーブル!B$4:E$50,4),0)</f>
        <v>740</v>
      </c>
    </row>
    <row r="202" spans="2:3" x14ac:dyDescent="0.15">
      <c r="B202" s="1">
        <f t="shared" si="3"/>
        <v>99500</v>
      </c>
      <c r="C202">
        <f>ROUNDDOWN(VLOOKUP(B202,X22テーブル!B$4:E$50,3)*B202+VLOOKUP(B202,X22テーブル!B$4:E$50,4),0)</f>
        <v>740</v>
      </c>
    </row>
    <row r="203" spans="2:3" x14ac:dyDescent="0.15">
      <c r="B203" s="1">
        <f t="shared" si="3"/>
        <v>100000</v>
      </c>
      <c r="C203">
        <f>ROUNDDOWN(VLOOKUP(B203,X22テーブル!B$4:E$50,3)*B203+VLOOKUP(B203,X22テーブル!B$4:E$50,4),0)</f>
        <v>741</v>
      </c>
    </row>
    <row r="204" spans="2:3" x14ac:dyDescent="0.15">
      <c r="B204" s="1">
        <f t="shared" si="3"/>
        <v>100500</v>
      </c>
      <c r="C204">
        <f>ROUNDDOWN(VLOOKUP(B204,X22テーブル!B$4:E$50,3)*B204+VLOOKUP(B204,X22テーブル!B$4:E$50,4),0)</f>
        <v>741</v>
      </c>
    </row>
    <row r="205" spans="2:3" x14ac:dyDescent="0.15">
      <c r="B205" s="1">
        <f t="shared" si="3"/>
        <v>101000</v>
      </c>
      <c r="C205">
        <f>ROUNDDOWN(VLOOKUP(B205,X22テーブル!B$4:E$50,3)*B205+VLOOKUP(B205,X22テーブル!B$4:E$50,4),0)</f>
        <v>741</v>
      </c>
    </row>
    <row r="206" spans="2:3" x14ac:dyDescent="0.15">
      <c r="B206" s="1">
        <f t="shared" si="3"/>
        <v>101500</v>
      </c>
      <c r="C206">
        <f>ROUNDDOWN(VLOOKUP(B206,X22テーブル!B$4:E$50,3)*B206+VLOOKUP(B206,X22テーブル!B$4:E$50,4),0)</f>
        <v>742</v>
      </c>
    </row>
    <row r="207" spans="2:3" x14ac:dyDescent="0.15">
      <c r="B207" s="1">
        <f t="shared" si="3"/>
        <v>102000</v>
      </c>
      <c r="C207">
        <f>ROUNDDOWN(VLOOKUP(B207,X22テーブル!B$4:E$50,3)*B207+VLOOKUP(B207,X22テーブル!B$4:E$50,4),0)</f>
        <v>742</v>
      </c>
    </row>
    <row r="208" spans="2:3" x14ac:dyDescent="0.15">
      <c r="B208" s="1">
        <f t="shared" si="3"/>
        <v>102500</v>
      </c>
      <c r="C208">
        <f>ROUNDDOWN(VLOOKUP(B208,X22テーブル!B$4:E$50,3)*B208+VLOOKUP(B208,X22テーブル!B$4:E$50,4),0)</f>
        <v>742</v>
      </c>
    </row>
    <row r="209" spans="2:3" x14ac:dyDescent="0.15">
      <c r="B209" s="1">
        <f t="shared" si="3"/>
        <v>103000</v>
      </c>
      <c r="C209">
        <f>ROUNDDOWN(VLOOKUP(B209,X22テーブル!B$4:E$50,3)*B209+VLOOKUP(B209,X22テーブル!B$4:E$50,4),0)</f>
        <v>743</v>
      </c>
    </row>
    <row r="210" spans="2:3" x14ac:dyDescent="0.15">
      <c r="B210" s="1">
        <f t="shared" si="3"/>
        <v>103500</v>
      </c>
      <c r="C210">
        <f>ROUNDDOWN(VLOOKUP(B210,X22テーブル!B$4:E$50,3)*B210+VLOOKUP(B210,X22テーブル!B$4:E$50,4),0)</f>
        <v>743</v>
      </c>
    </row>
    <row r="211" spans="2:3" x14ac:dyDescent="0.15">
      <c r="B211" s="1">
        <f t="shared" si="3"/>
        <v>104000</v>
      </c>
      <c r="C211">
        <f>ROUNDDOWN(VLOOKUP(B211,X22テーブル!B$4:E$50,3)*B211+VLOOKUP(B211,X22テーブル!B$4:E$50,4),0)</f>
        <v>744</v>
      </c>
    </row>
    <row r="212" spans="2:3" x14ac:dyDescent="0.15">
      <c r="B212" s="1">
        <f t="shared" si="3"/>
        <v>104500</v>
      </c>
      <c r="C212">
        <f>ROUNDDOWN(VLOOKUP(B212,X22テーブル!B$4:E$50,3)*B212+VLOOKUP(B212,X22テーブル!B$4:E$50,4),0)</f>
        <v>744</v>
      </c>
    </row>
    <row r="213" spans="2:3" x14ac:dyDescent="0.15">
      <c r="B213" s="1">
        <f t="shared" si="3"/>
        <v>105000</v>
      </c>
      <c r="C213">
        <f>ROUNDDOWN(VLOOKUP(B213,X22テーブル!B$4:E$50,3)*B213+VLOOKUP(B213,X22テーブル!B$4:E$50,4),0)</f>
        <v>744</v>
      </c>
    </row>
    <row r="214" spans="2:3" x14ac:dyDescent="0.15">
      <c r="B214" s="1">
        <f t="shared" si="3"/>
        <v>105500</v>
      </c>
      <c r="C214">
        <f>ROUNDDOWN(VLOOKUP(B214,X22テーブル!B$4:E$50,3)*B214+VLOOKUP(B214,X22テーブル!B$4:E$50,4),0)</f>
        <v>745</v>
      </c>
    </row>
    <row r="215" spans="2:3" x14ac:dyDescent="0.15">
      <c r="B215" s="1">
        <f t="shared" si="3"/>
        <v>106000</v>
      </c>
      <c r="C215">
        <f>ROUNDDOWN(VLOOKUP(B215,X22テーブル!B$4:E$50,3)*B215+VLOOKUP(B215,X22テーブル!B$4:E$50,4),0)</f>
        <v>745</v>
      </c>
    </row>
    <row r="216" spans="2:3" x14ac:dyDescent="0.15">
      <c r="B216" s="1">
        <f t="shared" si="3"/>
        <v>106500</v>
      </c>
      <c r="C216">
        <f>ROUNDDOWN(VLOOKUP(B216,X22テーブル!B$4:E$50,3)*B216+VLOOKUP(B216,X22テーブル!B$4:E$50,4),0)</f>
        <v>745</v>
      </c>
    </row>
    <row r="217" spans="2:3" x14ac:dyDescent="0.15">
      <c r="B217" s="1">
        <f t="shared" si="3"/>
        <v>107000</v>
      </c>
      <c r="C217">
        <f>ROUNDDOWN(VLOOKUP(B217,X22テーブル!B$4:E$50,3)*B217+VLOOKUP(B217,X22テーブル!B$4:E$50,4),0)</f>
        <v>746</v>
      </c>
    </row>
    <row r="218" spans="2:3" x14ac:dyDescent="0.15">
      <c r="B218" s="1">
        <f t="shared" si="3"/>
        <v>107500</v>
      </c>
      <c r="C218">
        <f>ROUNDDOWN(VLOOKUP(B218,X22テーブル!B$4:E$50,3)*B218+VLOOKUP(B218,X22テーブル!B$4:E$50,4),0)</f>
        <v>746</v>
      </c>
    </row>
    <row r="219" spans="2:3" x14ac:dyDescent="0.15">
      <c r="B219" s="1">
        <f t="shared" si="3"/>
        <v>108000</v>
      </c>
      <c r="C219">
        <f>ROUNDDOWN(VLOOKUP(B219,X22テーブル!B$4:E$50,3)*B219+VLOOKUP(B219,X22テーブル!B$4:E$50,4),0)</f>
        <v>747</v>
      </c>
    </row>
    <row r="220" spans="2:3" x14ac:dyDescent="0.15">
      <c r="B220" s="1">
        <f t="shared" si="3"/>
        <v>108500</v>
      </c>
      <c r="C220">
        <f>ROUNDDOWN(VLOOKUP(B220,X22テーブル!B$4:E$50,3)*B220+VLOOKUP(B220,X22テーブル!B$4:E$50,4),0)</f>
        <v>747</v>
      </c>
    </row>
    <row r="221" spans="2:3" x14ac:dyDescent="0.15">
      <c r="B221" s="1">
        <f t="shared" si="3"/>
        <v>109000</v>
      </c>
      <c r="C221">
        <f>ROUNDDOWN(VLOOKUP(B221,X22テーブル!B$4:E$50,3)*B221+VLOOKUP(B221,X22テーブル!B$4:E$50,4),0)</f>
        <v>747</v>
      </c>
    </row>
    <row r="222" spans="2:3" x14ac:dyDescent="0.15">
      <c r="B222" s="1">
        <f t="shared" si="3"/>
        <v>109500</v>
      </c>
      <c r="C222">
        <f>ROUNDDOWN(VLOOKUP(B222,X22テーブル!B$4:E$50,3)*B222+VLOOKUP(B222,X22テーブル!B$4:E$50,4),0)</f>
        <v>748</v>
      </c>
    </row>
    <row r="223" spans="2:3" x14ac:dyDescent="0.15">
      <c r="B223" s="1">
        <f t="shared" si="3"/>
        <v>110000</v>
      </c>
      <c r="C223">
        <f>ROUNDDOWN(VLOOKUP(B223,X22テーブル!B$4:E$50,3)*B223+VLOOKUP(B223,X22テーブル!B$4:E$50,4),0)</f>
        <v>748</v>
      </c>
    </row>
    <row r="224" spans="2:3" x14ac:dyDescent="0.15">
      <c r="B224" s="1">
        <f t="shared" si="3"/>
        <v>110500</v>
      </c>
      <c r="C224">
        <f>ROUNDDOWN(VLOOKUP(B224,X22テーブル!B$4:E$50,3)*B224+VLOOKUP(B224,X22テーブル!B$4:E$50,4),0)</f>
        <v>748</v>
      </c>
    </row>
    <row r="225" spans="2:3" x14ac:dyDescent="0.15">
      <c r="B225" s="1">
        <f t="shared" si="3"/>
        <v>111000</v>
      </c>
      <c r="C225">
        <f>ROUNDDOWN(VLOOKUP(B225,X22テーブル!B$4:E$50,3)*B225+VLOOKUP(B225,X22テーブル!B$4:E$50,4),0)</f>
        <v>749</v>
      </c>
    </row>
    <row r="226" spans="2:3" x14ac:dyDescent="0.15">
      <c r="B226" s="1">
        <f t="shared" si="3"/>
        <v>111500</v>
      </c>
      <c r="C226">
        <f>ROUNDDOWN(VLOOKUP(B226,X22テーブル!B$4:E$50,3)*B226+VLOOKUP(B226,X22テーブル!B$4:E$50,4),0)</f>
        <v>749</v>
      </c>
    </row>
    <row r="227" spans="2:3" x14ac:dyDescent="0.15">
      <c r="B227" s="1">
        <f t="shared" si="3"/>
        <v>112000</v>
      </c>
      <c r="C227">
        <f>ROUNDDOWN(VLOOKUP(B227,X22テーブル!B$4:E$50,3)*B227+VLOOKUP(B227,X22テーブル!B$4:E$50,4),0)</f>
        <v>750</v>
      </c>
    </row>
    <row r="228" spans="2:3" x14ac:dyDescent="0.15">
      <c r="B228" s="1">
        <f t="shared" si="3"/>
        <v>112500</v>
      </c>
      <c r="C228">
        <f>ROUNDDOWN(VLOOKUP(B228,X22テーブル!B$4:E$50,3)*B228+VLOOKUP(B228,X22テーブル!B$4:E$50,4),0)</f>
        <v>750</v>
      </c>
    </row>
    <row r="229" spans="2:3" x14ac:dyDescent="0.15">
      <c r="B229" s="1">
        <f t="shared" si="3"/>
        <v>113000</v>
      </c>
      <c r="C229">
        <f>ROUNDDOWN(VLOOKUP(B229,X22テーブル!B$4:E$50,3)*B229+VLOOKUP(B229,X22テーブル!B$4:E$50,4),0)</f>
        <v>750</v>
      </c>
    </row>
    <row r="230" spans="2:3" x14ac:dyDescent="0.15">
      <c r="B230" s="1">
        <f t="shared" si="3"/>
        <v>113500</v>
      </c>
      <c r="C230">
        <f>ROUNDDOWN(VLOOKUP(B230,X22テーブル!B$4:E$50,3)*B230+VLOOKUP(B230,X22テーブル!B$4:E$50,4),0)</f>
        <v>751</v>
      </c>
    </row>
    <row r="231" spans="2:3" x14ac:dyDescent="0.15">
      <c r="B231" s="1">
        <f t="shared" si="3"/>
        <v>114000</v>
      </c>
      <c r="C231">
        <f>ROUNDDOWN(VLOOKUP(B231,X22テーブル!B$4:E$50,3)*B231+VLOOKUP(B231,X22テーブル!B$4:E$50,4),0)</f>
        <v>751</v>
      </c>
    </row>
    <row r="232" spans="2:3" x14ac:dyDescent="0.15">
      <c r="B232" s="1">
        <f t="shared" si="3"/>
        <v>114500</v>
      </c>
      <c r="C232">
        <f>ROUNDDOWN(VLOOKUP(B232,X22テーブル!B$4:E$50,3)*B232+VLOOKUP(B232,X22テーブル!B$4:E$50,4),0)</f>
        <v>751</v>
      </c>
    </row>
    <row r="233" spans="2:3" x14ac:dyDescent="0.15">
      <c r="B233" s="1">
        <f t="shared" si="3"/>
        <v>115000</v>
      </c>
      <c r="C233">
        <f>ROUNDDOWN(VLOOKUP(B233,X22テーブル!B$4:E$50,3)*B233+VLOOKUP(B233,X22テーブル!B$4:E$50,4),0)</f>
        <v>752</v>
      </c>
    </row>
    <row r="234" spans="2:3" x14ac:dyDescent="0.15">
      <c r="B234" s="1">
        <f t="shared" si="3"/>
        <v>115500</v>
      </c>
      <c r="C234">
        <f>ROUNDDOWN(VLOOKUP(B234,X22テーブル!B$4:E$50,3)*B234+VLOOKUP(B234,X22テーブル!B$4:E$50,4),0)</f>
        <v>752</v>
      </c>
    </row>
    <row r="235" spans="2:3" x14ac:dyDescent="0.15">
      <c r="B235" s="1">
        <f t="shared" si="3"/>
        <v>116000</v>
      </c>
      <c r="C235">
        <f>ROUNDDOWN(VLOOKUP(B235,X22テーブル!B$4:E$50,3)*B235+VLOOKUP(B235,X22テーブル!B$4:E$50,4),0)</f>
        <v>753</v>
      </c>
    </row>
    <row r="236" spans="2:3" x14ac:dyDescent="0.15">
      <c r="B236" s="1">
        <f t="shared" si="3"/>
        <v>116500</v>
      </c>
      <c r="C236">
        <f>ROUNDDOWN(VLOOKUP(B236,X22テーブル!B$4:E$50,3)*B236+VLOOKUP(B236,X22テーブル!B$4:E$50,4),0)</f>
        <v>753</v>
      </c>
    </row>
    <row r="237" spans="2:3" x14ac:dyDescent="0.15">
      <c r="B237" s="1">
        <f t="shared" si="3"/>
        <v>117000</v>
      </c>
      <c r="C237">
        <f>ROUNDDOWN(VLOOKUP(B237,X22テーブル!B$4:E$50,3)*B237+VLOOKUP(B237,X22テーブル!B$4:E$50,4),0)</f>
        <v>753</v>
      </c>
    </row>
    <row r="238" spans="2:3" x14ac:dyDescent="0.15">
      <c r="B238" s="1">
        <f t="shared" si="3"/>
        <v>117500</v>
      </c>
      <c r="C238">
        <f>ROUNDDOWN(VLOOKUP(B238,X22テーブル!B$4:E$50,3)*B238+VLOOKUP(B238,X22テーブル!B$4:E$50,4),0)</f>
        <v>754</v>
      </c>
    </row>
    <row r="239" spans="2:3" x14ac:dyDescent="0.15">
      <c r="B239" s="1">
        <f t="shared" si="3"/>
        <v>118000</v>
      </c>
      <c r="C239">
        <f>ROUNDDOWN(VLOOKUP(B239,X22テーブル!B$4:E$50,3)*B239+VLOOKUP(B239,X22テーブル!B$4:E$50,4),0)</f>
        <v>754</v>
      </c>
    </row>
    <row r="240" spans="2:3" x14ac:dyDescent="0.15">
      <c r="B240" s="1">
        <f t="shared" si="3"/>
        <v>118500</v>
      </c>
      <c r="C240">
        <f>ROUNDDOWN(VLOOKUP(B240,X22テーブル!B$4:E$50,3)*B240+VLOOKUP(B240,X22テーブル!B$4:E$50,4),0)</f>
        <v>754</v>
      </c>
    </row>
    <row r="241" spans="2:3" x14ac:dyDescent="0.15">
      <c r="B241" s="1">
        <f t="shared" si="3"/>
        <v>119000</v>
      </c>
      <c r="C241">
        <f>ROUNDDOWN(VLOOKUP(B241,X22テーブル!B$4:E$50,3)*B241+VLOOKUP(B241,X22テーブル!B$4:E$50,4),0)</f>
        <v>755</v>
      </c>
    </row>
    <row r="242" spans="2:3" x14ac:dyDescent="0.15">
      <c r="B242" s="1">
        <f t="shared" si="3"/>
        <v>119500</v>
      </c>
      <c r="C242">
        <f>ROUNDDOWN(VLOOKUP(B242,X22テーブル!B$4:E$50,3)*B242+VLOOKUP(B242,X22テーブル!B$4:E$50,4),0)</f>
        <v>755</v>
      </c>
    </row>
    <row r="243" spans="2:3" x14ac:dyDescent="0.15">
      <c r="B243" s="1">
        <f t="shared" si="3"/>
        <v>120000</v>
      </c>
      <c r="C243">
        <f>ROUNDDOWN(VLOOKUP(B243,X22テーブル!B$4:E$50,3)*B243+VLOOKUP(B243,X22テーブル!B$4:E$50,4),0)</f>
        <v>756</v>
      </c>
    </row>
    <row r="244" spans="2:3" x14ac:dyDescent="0.15">
      <c r="B244" s="1">
        <f t="shared" si="3"/>
        <v>120500</v>
      </c>
      <c r="C244">
        <f>ROUNDDOWN(VLOOKUP(B244,X22テーブル!B$4:E$50,3)*B244+VLOOKUP(B244,X22テーブル!B$4:E$50,4),0)</f>
        <v>756</v>
      </c>
    </row>
    <row r="245" spans="2:3" x14ac:dyDescent="0.15">
      <c r="B245" s="1">
        <f t="shared" si="3"/>
        <v>121000</v>
      </c>
      <c r="C245">
        <f>ROUNDDOWN(VLOOKUP(B245,X22テーブル!B$4:E$50,3)*B245+VLOOKUP(B245,X22テーブル!B$4:E$50,4),0)</f>
        <v>756</v>
      </c>
    </row>
    <row r="246" spans="2:3" x14ac:dyDescent="0.15">
      <c r="B246" s="1">
        <f t="shared" si="3"/>
        <v>121500</v>
      </c>
      <c r="C246">
        <f>ROUNDDOWN(VLOOKUP(B246,X22テーブル!B$4:E$50,3)*B246+VLOOKUP(B246,X22テーブル!B$4:E$50,4),0)</f>
        <v>757</v>
      </c>
    </row>
    <row r="247" spans="2:3" x14ac:dyDescent="0.15">
      <c r="B247" s="1">
        <f t="shared" si="3"/>
        <v>122000</v>
      </c>
      <c r="C247">
        <f>ROUNDDOWN(VLOOKUP(B247,X22テーブル!B$4:E$50,3)*B247+VLOOKUP(B247,X22テーブル!B$4:E$50,4),0)</f>
        <v>757</v>
      </c>
    </row>
    <row r="248" spans="2:3" x14ac:dyDescent="0.15">
      <c r="B248" s="1">
        <f t="shared" si="3"/>
        <v>122500</v>
      </c>
      <c r="C248">
        <f>ROUNDDOWN(VLOOKUP(B248,X22テーブル!B$4:E$50,3)*B248+VLOOKUP(B248,X22テーブル!B$4:E$50,4),0)</f>
        <v>757</v>
      </c>
    </row>
    <row r="249" spans="2:3" x14ac:dyDescent="0.15">
      <c r="B249" s="1">
        <f t="shared" si="3"/>
        <v>123000</v>
      </c>
      <c r="C249">
        <f>ROUNDDOWN(VLOOKUP(B249,X22テーブル!B$4:E$50,3)*B249+VLOOKUP(B249,X22テーブル!B$4:E$50,4),0)</f>
        <v>758</v>
      </c>
    </row>
    <row r="250" spans="2:3" x14ac:dyDescent="0.15">
      <c r="B250" s="1">
        <f t="shared" si="3"/>
        <v>123500</v>
      </c>
      <c r="C250">
        <f>ROUNDDOWN(VLOOKUP(B250,X22テーブル!B$4:E$50,3)*B250+VLOOKUP(B250,X22テーブル!B$4:E$50,4),0)</f>
        <v>758</v>
      </c>
    </row>
    <row r="251" spans="2:3" x14ac:dyDescent="0.15">
      <c r="B251" s="1">
        <f t="shared" si="3"/>
        <v>124000</v>
      </c>
      <c r="C251">
        <f>ROUNDDOWN(VLOOKUP(B251,X22テーブル!B$4:E$50,3)*B251+VLOOKUP(B251,X22テーブル!B$4:E$50,4),0)</f>
        <v>758</v>
      </c>
    </row>
    <row r="252" spans="2:3" x14ac:dyDescent="0.15">
      <c r="B252" s="1">
        <f t="shared" si="3"/>
        <v>124500</v>
      </c>
      <c r="C252">
        <f>ROUNDDOWN(VLOOKUP(B252,X22テーブル!B$4:E$50,3)*B252+VLOOKUP(B252,X22テーブル!B$4:E$50,4),0)</f>
        <v>759</v>
      </c>
    </row>
    <row r="253" spans="2:3" x14ac:dyDescent="0.15">
      <c r="B253" s="1">
        <f t="shared" si="3"/>
        <v>125000</v>
      </c>
      <c r="C253">
        <f>ROUNDDOWN(VLOOKUP(B253,X22テーブル!B$4:E$50,3)*B253+VLOOKUP(B253,X22テーブル!B$4:E$50,4),0)</f>
        <v>759</v>
      </c>
    </row>
    <row r="254" spans="2:3" x14ac:dyDescent="0.15">
      <c r="B254" s="1">
        <f t="shared" si="3"/>
        <v>125500</v>
      </c>
      <c r="C254">
        <f>ROUNDDOWN(VLOOKUP(B254,X22テーブル!B$4:E$50,3)*B254+VLOOKUP(B254,X22テーブル!B$4:E$50,4),0)</f>
        <v>759</v>
      </c>
    </row>
    <row r="255" spans="2:3" x14ac:dyDescent="0.15">
      <c r="B255" s="1">
        <f t="shared" si="3"/>
        <v>126000</v>
      </c>
      <c r="C255">
        <f>ROUNDDOWN(VLOOKUP(B255,X22テーブル!B$4:E$50,3)*B255+VLOOKUP(B255,X22テーブル!B$4:E$50,4),0)</f>
        <v>760</v>
      </c>
    </row>
    <row r="256" spans="2:3" x14ac:dyDescent="0.15">
      <c r="B256" s="1">
        <f t="shared" si="3"/>
        <v>126500</v>
      </c>
      <c r="C256">
        <f>ROUNDDOWN(VLOOKUP(B256,X22テーブル!B$4:E$50,3)*B256+VLOOKUP(B256,X22テーブル!B$4:E$50,4),0)</f>
        <v>760</v>
      </c>
    </row>
    <row r="257" spans="2:3" x14ac:dyDescent="0.15">
      <c r="B257" s="1">
        <f t="shared" si="3"/>
        <v>127000</v>
      </c>
      <c r="C257">
        <f>ROUNDDOWN(VLOOKUP(B257,X22テーブル!B$4:E$50,3)*B257+VLOOKUP(B257,X22テーブル!B$4:E$50,4),0)</f>
        <v>760</v>
      </c>
    </row>
    <row r="258" spans="2:3" x14ac:dyDescent="0.15">
      <c r="B258" s="1">
        <f t="shared" si="3"/>
        <v>127500</v>
      </c>
      <c r="C258">
        <f>ROUNDDOWN(VLOOKUP(B258,X22テーブル!B$4:E$50,3)*B258+VLOOKUP(B258,X22テーブル!B$4:E$50,4),0)</f>
        <v>761</v>
      </c>
    </row>
    <row r="259" spans="2:3" x14ac:dyDescent="0.15">
      <c r="B259" s="1">
        <f t="shared" si="3"/>
        <v>128000</v>
      </c>
      <c r="C259">
        <f>ROUNDDOWN(VLOOKUP(B259,X22テーブル!B$4:E$50,3)*B259+VLOOKUP(B259,X22テーブル!B$4:E$50,4),0)</f>
        <v>761</v>
      </c>
    </row>
    <row r="260" spans="2:3" x14ac:dyDescent="0.15">
      <c r="B260" s="1">
        <f t="shared" si="3"/>
        <v>128500</v>
      </c>
      <c r="C260">
        <f>ROUNDDOWN(VLOOKUP(B260,X22テーブル!B$4:E$50,3)*B260+VLOOKUP(B260,X22テーブル!B$4:E$50,4),0)</f>
        <v>761</v>
      </c>
    </row>
    <row r="261" spans="2:3" x14ac:dyDescent="0.15">
      <c r="B261" s="1">
        <f t="shared" si="3"/>
        <v>129000</v>
      </c>
      <c r="C261">
        <f>ROUNDDOWN(VLOOKUP(B261,X22テーブル!B$4:E$50,3)*B261+VLOOKUP(B261,X22テーブル!B$4:E$50,4),0)</f>
        <v>762</v>
      </c>
    </row>
    <row r="262" spans="2:3" x14ac:dyDescent="0.15">
      <c r="B262" s="1">
        <f t="shared" ref="B262:B325" si="4">+B261+500</f>
        <v>129500</v>
      </c>
      <c r="C262">
        <f>ROUNDDOWN(VLOOKUP(B262,X22テーブル!B$4:E$50,3)*B262+VLOOKUP(B262,X22テーブル!B$4:E$50,4),0)</f>
        <v>762</v>
      </c>
    </row>
    <row r="263" spans="2:3" x14ac:dyDescent="0.15">
      <c r="B263" s="1">
        <f t="shared" si="4"/>
        <v>130000</v>
      </c>
      <c r="C263">
        <f>ROUNDDOWN(VLOOKUP(B263,X22テーブル!B$4:E$50,3)*B263+VLOOKUP(B263,X22テーブル!B$4:E$50,4),0)</f>
        <v>762</v>
      </c>
    </row>
    <row r="264" spans="2:3" x14ac:dyDescent="0.15">
      <c r="B264" s="1">
        <f t="shared" si="4"/>
        <v>130500</v>
      </c>
      <c r="C264">
        <f>ROUNDDOWN(VLOOKUP(B264,X22テーブル!B$4:E$50,3)*B264+VLOOKUP(B264,X22テーブル!B$4:E$50,4),0)</f>
        <v>763</v>
      </c>
    </row>
    <row r="265" spans="2:3" x14ac:dyDescent="0.15">
      <c r="B265" s="1">
        <f t="shared" si="4"/>
        <v>131000</v>
      </c>
      <c r="C265">
        <f>ROUNDDOWN(VLOOKUP(B265,X22テーブル!B$4:E$50,3)*B265+VLOOKUP(B265,X22テーブル!B$4:E$50,4),0)</f>
        <v>763</v>
      </c>
    </row>
    <row r="266" spans="2:3" x14ac:dyDescent="0.15">
      <c r="B266" s="1">
        <f t="shared" si="4"/>
        <v>131500</v>
      </c>
      <c r="C266">
        <f>ROUNDDOWN(VLOOKUP(B266,X22テーブル!B$4:E$50,3)*B266+VLOOKUP(B266,X22テーブル!B$4:E$50,4),0)</f>
        <v>763</v>
      </c>
    </row>
    <row r="267" spans="2:3" x14ac:dyDescent="0.15">
      <c r="B267" s="1">
        <f t="shared" si="4"/>
        <v>132000</v>
      </c>
      <c r="C267">
        <f>ROUNDDOWN(VLOOKUP(B267,X22テーブル!B$4:E$50,3)*B267+VLOOKUP(B267,X22テーブル!B$4:E$50,4),0)</f>
        <v>764</v>
      </c>
    </row>
    <row r="268" spans="2:3" x14ac:dyDescent="0.15">
      <c r="B268" s="1">
        <f t="shared" si="4"/>
        <v>132500</v>
      </c>
      <c r="C268">
        <f>ROUNDDOWN(VLOOKUP(B268,X22テーブル!B$4:E$50,3)*B268+VLOOKUP(B268,X22テーブル!B$4:E$50,4),0)</f>
        <v>764</v>
      </c>
    </row>
    <row r="269" spans="2:3" x14ac:dyDescent="0.15">
      <c r="B269" s="1">
        <f t="shared" si="4"/>
        <v>133000</v>
      </c>
      <c r="C269">
        <f>ROUNDDOWN(VLOOKUP(B269,X22テーブル!B$4:E$50,3)*B269+VLOOKUP(B269,X22テーブル!B$4:E$50,4),0)</f>
        <v>764</v>
      </c>
    </row>
    <row r="270" spans="2:3" x14ac:dyDescent="0.15">
      <c r="B270" s="1">
        <f t="shared" si="4"/>
        <v>133500</v>
      </c>
      <c r="C270">
        <f>ROUNDDOWN(VLOOKUP(B270,X22テーブル!B$4:E$50,3)*B270+VLOOKUP(B270,X22テーブル!B$4:E$50,4),0)</f>
        <v>765</v>
      </c>
    </row>
    <row r="271" spans="2:3" x14ac:dyDescent="0.15">
      <c r="B271" s="1">
        <f t="shared" si="4"/>
        <v>134000</v>
      </c>
      <c r="C271">
        <f>ROUNDDOWN(VLOOKUP(B271,X22テーブル!B$4:E$50,3)*B271+VLOOKUP(B271,X22テーブル!B$4:E$50,4),0)</f>
        <v>765</v>
      </c>
    </row>
    <row r="272" spans="2:3" x14ac:dyDescent="0.15">
      <c r="B272" s="1">
        <f t="shared" si="4"/>
        <v>134500</v>
      </c>
      <c r="C272">
        <f>ROUNDDOWN(VLOOKUP(B272,X22テーブル!B$4:E$50,3)*B272+VLOOKUP(B272,X22テーブル!B$4:E$50,4),0)</f>
        <v>765</v>
      </c>
    </row>
    <row r="273" spans="2:3" x14ac:dyDescent="0.15">
      <c r="B273" s="1">
        <f t="shared" si="4"/>
        <v>135000</v>
      </c>
      <c r="C273">
        <f>ROUNDDOWN(VLOOKUP(B273,X22テーブル!B$4:E$50,3)*B273+VLOOKUP(B273,X22テーブル!B$4:E$50,4),0)</f>
        <v>766</v>
      </c>
    </row>
    <row r="274" spans="2:3" x14ac:dyDescent="0.15">
      <c r="B274" s="1">
        <f t="shared" si="4"/>
        <v>135500</v>
      </c>
      <c r="C274">
        <f>ROUNDDOWN(VLOOKUP(B274,X22テーブル!B$4:E$50,3)*B274+VLOOKUP(B274,X22テーブル!B$4:E$50,4),0)</f>
        <v>766</v>
      </c>
    </row>
    <row r="275" spans="2:3" x14ac:dyDescent="0.15">
      <c r="B275" s="1">
        <f t="shared" si="4"/>
        <v>136000</v>
      </c>
      <c r="C275">
        <f>ROUNDDOWN(VLOOKUP(B275,X22テーブル!B$4:E$50,3)*B275+VLOOKUP(B275,X22テーブル!B$4:E$50,4),0)</f>
        <v>766</v>
      </c>
    </row>
    <row r="276" spans="2:3" x14ac:dyDescent="0.15">
      <c r="B276" s="1">
        <f t="shared" si="4"/>
        <v>136500</v>
      </c>
      <c r="C276">
        <f>ROUNDDOWN(VLOOKUP(B276,X22テーブル!B$4:E$50,3)*B276+VLOOKUP(B276,X22テーブル!B$4:E$50,4),0)</f>
        <v>767</v>
      </c>
    </row>
    <row r="277" spans="2:3" x14ac:dyDescent="0.15">
      <c r="B277" s="1">
        <f t="shared" si="4"/>
        <v>137000</v>
      </c>
      <c r="C277">
        <f>ROUNDDOWN(VLOOKUP(B277,X22テーブル!B$4:E$50,3)*B277+VLOOKUP(B277,X22テーブル!B$4:E$50,4),0)</f>
        <v>767</v>
      </c>
    </row>
    <row r="278" spans="2:3" x14ac:dyDescent="0.15">
      <c r="B278" s="1">
        <f t="shared" si="4"/>
        <v>137500</v>
      </c>
      <c r="C278">
        <f>ROUNDDOWN(VLOOKUP(B278,X22テーブル!B$4:E$50,3)*B278+VLOOKUP(B278,X22テーブル!B$4:E$50,4),0)</f>
        <v>767</v>
      </c>
    </row>
    <row r="279" spans="2:3" x14ac:dyDescent="0.15">
      <c r="B279" s="1">
        <f t="shared" si="4"/>
        <v>138000</v>
      </c>
      <c r="C279">
        <f>ROUNDDOWN(VLOOKUP(B279,X22テーブル!B$4:E$50,3)*B279+VLOOKUP(B279,X22テーブル!B$4:E$50,4),0)</f>
        <v>768</v>
      </c>
    </row>
    <row r="280" spans="2:3" x14ac:dyDescent="0.15">
      <c r="B280" s="1">
        <f t="shared" si="4"/>
        <v>138500</v>
      </c>
      <c r="C280">
        <f>ROUNDDOWN(VLOOKUP(B280,X22テーブル!B$4:E$50,3)*B280+VLOOKUP(B280,X22テーブル!B$4:E$50,4),0)</f>
        <v>768</v>
      </c>
    </row>
    <row r="281" spans="2:3" x14ac:dyDescent="0.15">
      <c r="B281" s="1">
        <f t="shared" si="4"/>
        <v>139000</v>
      </c>
      <c r="C281">
        <f>ROUNDDOWN(VLOOKUP(B281,X22テーブル!B$4:E$50,3)*B281+VLOOKUP(B281,X22テーブル!B$4:E$50,4),0)</f>
        <v>768</v>
      </c>
    </row>
    <row r="282" spans="2:3" x14ac:dyDescent="0.15">
      <c r="B282" s="1">
        <f t="shared" si="4"/>
        <v>139500</v>
      </c>
      <c r="C282">
        <f>ROUNDDOWN(VLOOKUP(B282,X22テーブル!B$4:E$50,3)*B282+VLOOKUP(B282,X22テーブル!B$4:E$50,4),0)</f>
        <v>769</v>
      </c>
    </row>
    <row r="283" spans="2:3" x14ac:dyDescent="0.15">
      <c r="B283" s="1">
        <f t="shared" si="4"/>
        <v>140000</v>
      </c>
      <c r="C283">
        <f>ROUNDDOWN(VLOOKUP(B283,X22テーブル!B$4:E$50,3)*B283+VLOOKUP(B283,X22テーブル!B$4:E$50,4),0)</f>
        <v>769</v>
      </c>
    </row>
    <row r="284" spans="2:3" x14ac:dyDescent="0.15">
      <c r="B284" s="1">
        <f t="shared" si="4"/>
        <v>140500</v>
      </c>
      <c r="C284">
        <f>ROUNDDOWN(VLOOKUP(B284,X22テーブル!B$4:E$50,3)*B284+VLOOKUP(B284,X22テーブル!B$4:E$50,4),0)</f>
        <v>769</v>
      </c>
    </row>
    <row r="285" spans="2:3" x14ac:dyDescent="0.15">
      <c r="B285" s="1">
        <f t="shared" si="4"/>
        <v>141000</v>
      </c>
      <c r="C285">
        <f>ROUNDDOWN(VLOOKUP(B285,X22テーブル!B$4:E$50,3)*B285+VLOOKUP(B285,X22テーブル!B$4:E$50,4),0)</f>
        <v>770</v>
      </c>
    </row>
    <row r="286" spans="2:3" x14ac:dyDescent="0.15">
      <c r="B286" s="1">
        <f t="shared" si="4"/>
        <v>141500</v>
      </c>
      <c r="C286">
        <f>ROUNDDOWN(VLOOKUP(B286,X22テーブル!B$4:E$50,3)*B286+VLOOKUP(B286,X22テーブル!B$4:E$50,4),0)</f>
        <v>770</v>
      </c>
    </row>
    <row r="287" spans="2:3" x14ac:dyDescent="0.15">
      <c r="B287" s="1">
        <f t="shared" si="4"/>
        <v>142000</v>
      </c>
      <c r="C287">
        <f>ROUNDDOWN(VLOOKUP(B287,X22テーブル!B$4:E$50,3)*B287+VLOOKUP(B287,X22テーブル!B$4:E$50,4),0)</f>
        <v>770</v>
      </c>
    </row>
    <row r="288" spans="2:3" x14ac:dyDescent="0.15">
      <c r="B288" s="1">
        <f t="shared" si="4"/>
        <v>142500</v>
      </c>
      <c r="C288">
        <f>ROUNDDOWN(VLOOKUP(B288,X22テーブル!B$4:E$50,3)*B288+VLOOKUP(B288,X22テーブル!B$4:E$50,4),0)</f>
        <v>771</v>
      </c>
    </row>
    <row r="289" spans="2:3" x14ac:dyDescent="0.15">
      <c r="B289" s="1">
        <f t="shared" si="4"/>
        <v>143000</v>
      </c>
      <c r="C289">
        <f>ROUNDDOWN(VLOOKUP(B289,X22テーブル!B$4:E$50,3)*B289+VLOOKUP(B289,X22テーブル!B$4:E$50,4),0)</f>
        <v>771</v>
      </c>
    </row>
    <row r="290" spans="2:3" x14ac:dyDescent="0.15">
      <c r="B290" s="1">
        <f t="shared" si="4"/>
        <v>143500</v>
      </c>
      <c r="C290">
        <f>ROUNDDOWN(VLOOKUP(B290,X22テーブル!B$4:E$50,3)*B290+VLOOKUP(B290,X22テーブル!B$4:E$50,4),0)</f>
        <v>771</v>
      </c>
    </row>
    <row r="291" spans="2:3" x14ac:dyDescent="0.15">
      <c r="B291" s="1">
        <f t="shared" si="4"/>
        <v>144000</v>
      </c>
      <c r="C291">
        <f>ROUNDDOWN(VLOOKUP(B291,X22テーブル!B$4:E$50,3)*B291+VLOOKUP(B291,X22テーブル!B$4:E$50,4),0)</f>
        <v>772</v>
      </c>
    </row>
    <row r="292" spans="2:3" x14ac:dyDescent="0.15">
      <c r="B292" s="1">
        <f t="shared" si="4"/>
        <v>144500</v>
      </c>
      <c r="C292">
        <f>ROUNDDOWN(VLOOKUP(B292,X22テーブル!B$4:E$50,3)*B292+VLOOKUP(B292,X22テーブル!B$4:E$50,4),0)</f>
        <v>772</v>
      </c>
    </row>
    <row r="293" spans="2:3" x14ac:dyDescent="0.15">
      <c r="B293" s="1">
        <f t="shared" si="4"/>
        <v>145000</v>
      </c>
      <c r="C293">
        <f>ROUNDDOWN(VLOOKUP(B293,X22テーブル!B$4:E$50,3)*B293+VLOOKUP(B293,X22テーブル!B$4:E$50,4),0)</f>
        <v>772</v>
      </c>
    </row>
    <row r="294" spans="2:3" x14ac:dyDescent="0.15">
      <c r="B294" s="1">
        <f t="shared" si="4"/>
        <v>145500</v>
      </c>
      <c r="C294">
        <f>ROUNDDOWN(VLOOKUP(B294,X22テーブル!B$4:E$50,3)*B294+VLOOKUP(B294,X22テーブル!B$4:E$50,4),0)</f>
        <v>773</v>
      </c>
    </row>
    <row r="295" spans="2:3" x14ac:dyDescent="0.15">
      <c r="B295" s="1">
        <f t="shared" si="4"/>
        <v>146000</v>
      </c>
      <c r="C295">
        <f>ROUNDDOWN(VLOOKUP(B295,X22テーブル!B$4:E$50,3)*B295+VLOOKUP(B295,X22テーブル!B$4:E$50,4),0)</f>
        <v>773</v>
      </c>
    </row>
    <row r="296" spans="2:3" x14ac:dyDescent="0.15">
      <c r="B296" s="1">
        <f t="shared" si="4"/>
        <v>146500</v>
      </c>
      <c r="C296">
        <f>ROUNDDOWN(VLOOKUP(B296,X22テーブル!B$4:E$50,3)*B296+VLOOKUP(B296,X22テーブル!B$4:E$50,4),0)</f>
        <v>773</v>
      </c>
    </row>
    <row r="297" spans="2:3" x14ac:dyDescent="0.15">
      <c r="B297" s="1">
        <f t="shared" si="4"/>
        <v>147000</v>
      </c>
      <c r="C297">
        <f>ROUNDDOWN(VLOOKUP(B297,X22テーブル!B$4:E$50,3)*B297+VLOOKUP(B297,X22テーブル!B$4:E$50,4),0)</f>
        <v>774</v>
      </c>
    </row>
    <row r="298" spans="2:3" x14ac:dyDescent="0.15">
      <c r="B298" s="1">
        <f t="shared" si="4"/>
        <v>147500</v>
      </c>
      <c r="C298">
        <f>ROUNDDOWN(VLOOKUP(B298,X22テーブル!B$4:E$50,3)*B298+VLOOKUP(B298,X22テーブル!B$4:E$50,4),0)</f>
        <v>774</v>
      </c>
    </row>
    <row r="299" spans="2:3" x14ac:dyDescent="0.15">
      <c r="B299" s="1">
        <f t="shared" si="4"/>
        <v>148000</v>
      </c>
      <c r="C299">
        <f>ROUNDDOWN(VLOOKUP(B299,X22テーブル!B$4:E$50,3)*B299+VLOOKUP(B299,X22テーブル!B$4:E$50,4),0)</f>
        <v>774</v>
      </c>
    </row>
    <row r="300" spans="2:3" x14ac:dyDescent="0.15">
      <c r="B300" s="1">
        <f t="shared" si="4"/>
        <v>148500</v>
      </c>
      <c r="C300">
        <f>ROUNDDOWN(VLOOKUP(B300,X22テーブル!B$4:E$50,3)*B300+VLOOKUP(B300,X22テーブル!B$4:E$50,4),0)</f>
        <v>775</v>
      </c>
    </row>
    <row r="301" spans="2:3" x14ac:dyDescent="0.15">
      <c r="B301" s="1">
        <f t="shared" si="4"/>
        <v>149000</v>
      </c>
      <c r="C301">
        <f>ROUNDDOWN(VLOOKUP(B301,X22テーブル!B$4:E$50,3)*B301+VLOOKUP(B301,X22テーブル!B$4:E$50,4),0)</f>
        <v>775</v>
      </c>
    </row>
    <row r="302" spans="2:3" x14ac:dyDescent="0.15">
      <c r="B302" s="1">
        <f t="shared" si="4"/>
        <v>149500</v>
      </c>
      <c r="C302">
        <f>ROUNDDOWN(VLOOKUP(B302,X22テーブル!B$4:E$50,3)*B302+VLOOKUP(B302,X22テーブル!B$4:E$50,4),0)</f>
        <v>775</v>
      </c>
    </row>
    <row r="303" spans="2:3" x14ac:dyDescent="0.15">
      <c r="B303" s="1">
        <f t="shared" si="4"/>
        <v>150000</v>
      </c>
      <c r="C303">
        <f>ROUNDDOWN(VLOOKUP(B303,X22テーブル!B$4:E$50,3)*B303+VLOOKUP(B303,X22テーブル!B$4:E$50,4),0)</f>
        <v>776</v>
      </c>
    </row>
    <row r="304" spans="2:3" x14ac:dyDescent="0.15">
      <c r="B304" s="1">
        <f t="shared" si="4"/>
        <v>150500</v>
      </c>
      <c r="C304">
        <f>ROUNDDOWN(VLOOKUP(B304,X22テーブル!B$4:E$50,3)*B304+VLOOKUP(B304,X22テーブル!B$4:E$50,4),0)</f>
        <v>776</v>
      </c>
    </row>
    <row r="305" spans="2:3" x14ac:dyDescent="0.15">
      <c r="B305" s="1">
        <f t="shared" si="4"/>
        <v>151000</v>
      </c>
      <c r="C305">
        <f>ROUNDDOWN(VLOOKUP(B305,X22テーブル!B$4:E$50,3)*B305+VLOOKUP(B305,X22テーブル!B$4:E$50,4),0)</f>
        <v>776</v>
      </c>
    </row>
    <row r="306" spans="2:3" x14ac:dyDescent="0.15">
      <c r="B306" s="1">
        <f t="shared" si="4"/>
        <v>151500</v>
      </c>
      <c r="C306">
        <f>ROUNDDOWN(VLOOKUP(B306,X22テーブル!B$4:E$50,3)*B306+VLOOKUP(B306,X22テーブル!B$4:E$50,4),0)</f>
        <v>776</v>
      </c>
    </row>
    <row r="307" spans="2:3" x14ac:dyDescent="0.15">
      <c r="B307" s="1">
        <f t="shared" si="4"/>
        <v>152000</v>
      </c>
      <c r="C307">
        <f>ROUNDDOWN(VLOOKUP(B307,X22テーブル!B$4:E$50,3)*B307+VLOOKUP(B307,X22テーブル!B$4:E$50,4),0)</f>
        <v>777</v>
      </c>
    </row>
    <row r="308" spans="2:3" x14ac:dyDescent="0.15">
      <c r="B308" s="1">
        <f t="shared" si="4"/>
        <v>152500</v>
      </c>
      <c r="C308">
        <f>ROUNDDOWN(VLOOKUP(B308,X22テーブル!B$4:E$50,3)*B308+VLOOKUP(B308,X22テーブル!B$4:E$50,4),0)</f>
        <v>777</v>
      </c>
    </row>
    <row r="309" spans="2:3" x14ac:dyDescent="0.15">
      <c r="B309" s="1">
        <f t="shared" si="4"/>
        <v>153000</v>
      </c>
      <c r="C309">
        <f>ROUNDDOWN(VLOOKUP(B309,X22テーブル!B$4:E$50,3)*B309+VLOOKUP(B309,X22テーブル!B$4:E$50,4),0)</f>
        <v>777</v>
      </c>
    </row>
    <row r="310" spans="2:3" x14ac:dyDescent="0.15">
      <c r="B310" s="1">
        <f t="shared" si="4"/>
        <v>153500</v>
      </c>
      <c r="C310">
        <f>ROUNDDOWN(VLOOKUP(B310,X22テーブル!B$4:E$50,3)*B310+VLOOKUP(B310,X22テーブル!B$4:E$50,4),0)</f>
        <v>777</v>
      </c>
    </row>
    <row r="311" spans="2:3" x14ac:dyDescent="0.15">
      <c r="B311" s="1">
        <f t="shared" si="4"/>
        <v>154000</v>
      </c>
      <c r="C311">
        <f>ROUNDDOWN(VLOOKUP(B311,X22テーブル!B$4:E$50,3)*B311+VLOOKUP(B311,X22テーブル!B$4:E$50,4),0)</f>
        <v>778</v>
      </c>
    </row>
    <row r="312" spans="2:3" x14ac:dyDescent="0.15">
      <c r="B312" s="1">
        <f t="shared" si="4"/>
        <v>154500</v>
      </c>
      <c r="C312">
        <f>ROUNDDOWN(VLOOKUP(B312,X22テーブル!B$4:E$50,3)*B312+VLOOKUP(B312,X22テーブル!B$4:E$50,4),0)</f>
        <v>778</v>
      </c>
    </row>
    <row r="313" spans="2:3" x14ac:dyDescent="0.15">
      <c r="B313" s="1">
        <f t="shared" si="4"/>
        <v>155000</v>
      </c>
      <c r="C313">
        <f>ROUNDDOWN(VLOOKUP(B313,X22テーブル!B$4:E$50,3)*B313+VLOOKUP(B313,X22テーブル!B$4:E$50,4),0)</f>
        <v>778</v>
      </c>
    </row>
    <row r="314" spans="2:3" x14ac:dyDescent="0.15">
      <c r="B314" s="1">
        <f t="shared" si="4"/>
        <v>155500</v>
      </c>
      <c r="C314">
        <f>ROUNDDOWN(VLOOKUP(B314,X22テーブル!B$4:E$50,3)*B314+VLOOKUP(B314,X22テーブル!B$4:E$50,4),0)</f>
        <v>778</v>
      </c>
    </row>
    <row r="315" spans="2:3" x14ac:dyDescent="0.15">
      <c r="B315" s="1">
        <f t="shared" si="4"/>
        <v>156000</v>
      </c>
      <c r="C315">
        <f>ROUNDDOWN(VLOOKUP(B315,X22テーブル!B$4:E$50,3)*B315+VLOOKUP(B315,X22テーブル!B$4:E$50,4),0)</f>
        <v>779</v>
      </c>
    </row>
    <row r="316" spans="2:3" x14ac:dyDescent="0.15">
      <c r="B316" s="1">
        <f t="shared" si="4"/>
        <v>156500</v>
      </c>
      <c r="C316">
        <f>ROUNDDOWN(VLOOKUP(B316,X22テーブル!B$4:E$50,3)*B316+VLOOKUP(B316,X22テーブル!B$4:E$50,4),0)</f>
        <v>779</v>
      </c>
    </row>
    <row r="317" spans="2:3" x14ac:dyDescent="0.15">
      <c r="B317" s="1">
        <f t="shared" si="4"/>
        <v>157000</v>
      </c>
      <c r="C317">
        <f>ROUNDDOWN(VLOOKUP(B317,X22テーブル!B$4:E$50,3)*B317+VLOOKUP(B317,X22テーブル!B$4:E$50,4),0)</f>
        <v>779</v>
      </c>
    </row>
    <row r="318" spans="2:3" x14ac:dyDescent="0.15">
      <c r="B318" s="1">
        <f t="shared" si="4"/>
        <v>157500</v>
      </c>
      <c r="C318">
        <f>ROUNDDOWN(VLOOKUP(B318,X22テーブル!B$4:E$50,3)*B318+VLOOKUP(B318,X22テーブル!B$4:E$50,4),0)</f>
        <v>780</v>
      </c>
    </row>
    <row r="319" spans="2:3" x14ac:dyDescent="0.15">
      <c r="B319" s="1">
        <f t="shared" si="4"/>
        <v>158000</v>
      </c>
      <c r="C319">
        <f>ROUNDDOWN(VLOOKUP(B319,X22テーブル!B$4:E$50,3)*B319+VLOOKUP(B319,X22テーブル!B$4:E$50,4),0)</f>
        <v>780</v>
      </c>
    </row>
    <row r="320" spans="2:3" x14ac:dyDescent="0.15">
      <c r="B320" s="1">
        <f t="shared" si="4"/>
        <v>158500</v>
      </c>
      <c r="C320">
        <f>ROUNDDOWN(VLOOKUP(B320,X22テーブル!B$4:E$50,3)*B320+VLOOKUP(B320,X22テーブル!B$4:E$50,4),0)</f>
        <v>780</v>
      </c>
    </row>
    <row r="321" spans="2:3" x14ac:dyDescent="0.15">
      <c r="B321" s="1">
        <f t="shared" si="4"/>
        <v>159000</v>
      </c>
      <c r="C321">
        <f>ROUNDDOWN(VLOOKUP(B321,X22テーブル!B$4:E$50,3)*B321+VLOOKUP(B321,X22テーブル!B$4:E$50,4),0)</f>
        <v>780</v>
      </c>
    </row>
    <row r="322" spans="2:3" x14ac:dyDescent="0.15">
      <c r="B322" s="1">
        <f t="shared" si="4"/>
        <v>159500</v>
      </c>
      <c r="C322">
        <f>ROUNDDOWN(VLOOKUP(B322,X22テーブル!B$4:E$50,3)*B322+VLOOKUP(B322,X22テーブル!B$4:E$50,4),0)</f>
        <v>781</v>
      </c>
    </row>
    <row r="323" spans="2:3" x14ac:dyDescent="0.15">
      <c r="B323" s="1">
        <f t="shared" si="4"/>
        <v>160000</v>
      </c>
      <c r="C323">
        <f>ROUNDDOWN(VLOOKUP(B323,X22テーブル!B$4:E$50,3)*B323+VLOOKUP(B323,X22テーブル!B$4:E$50,4),0)</f>
        <v>781</v>
      </c>
    </row>
    <row r="324" spans="2:3" x14ac:dyDescent="0.15">
      <c r="B324" s="1">
        <f t="shared" si="4"/>
        <v>160500</v>
      </c>
      <c r="C324">
        <f>ROUNDDOWN(VLOOKUP(B324,X22テーブル!B$4:E$50,3)*B324+VLOOKUP(B324,X22テーブル!B$4:E$50,4),0)</f>
        <v>781</v>
      </c>
    </row>
    <row r="325" spans="2:3" x14ac:dyDescent="0.15">
      <c r="B325" s="1">
        <f t="shared" si="4"/>
        <v>161000</v>
      </c>
      <c r="C325">
        <f>ROUNDDOWN(VLOOKUP(B325,X22テーブル!B$4:E$50,3)*B325+VLOOKUP(B325,X22テーブル!B$4:E$50,4),0)</f>
        <v>781</v>
      </c>
    </row>
    <row r="326" spans="2:3" x14ac:dyDescent="0.15">
      <c r="B326" s="1">
        <f t="shared" ref="B326:B389" si="5">+B325+500</f>
        <v>161500</v>
      </c>
      <c r="C326">
        <f>ROUNDDOWN(VLOOKUP(B326,X22テーブル!B$4:E$50,3)*B326+VLOOKUP(B326,X22テーブル!B$4:E$50,4),0)</f>
        <v>782</v>
      </c>
    </row>
    <row r="327" spans="2:3" x14ac:dyDescent="0.15">
      <c r="B327" s="1">
        <f t="shared" si="5"/>
        <v>162000</v>
      </c>
      <c r="C327">
        <f>ROUNDDOWN(VLOOKUP(B327,X22テーブル!B$4:E$50,3)*B327+VLOOKUP(B327,X22テーブル!B$4:E$50,4),0)</f>
        <v>782</v>
      </c>
    </row>
    <row r="328" spans="2:3" x14ac:dyDescent="0.15">
      <c r="B328" s="1">
        <f t="shared" si="5"/>
        <v>162500</v>
      </c>
      <c r="C328">
        <f>ROUNDDOWN(VLOOKUP(B328,X22テーブル!B$4:E$50,3)*B328+VLOOKUP(B328,X22テーブル!B$4:E$50,4),0)</f>
        <v>782</v>
      </c>
    </row>
    <row r="329" spans="2:3" x14ac:dyDescent="0.15">
      <c r="B329" s="1">
        <f t="shared" si="5"/>
        <v>163000</v>
      </c>
      <c r="C329">
        <f>ROUNDDOWN(VLOOKUP(B329,X22テーブル!B$4:E$50,3)*B329+VLOOKUP(B329,X22テーブル!B$4:E$50,4),0)</f>
        <v>783</v>
      </c>
    </row>
    <row r="330" spans="2:3" x14ac:dyDescent="0.15">
      <c r="B330" s="1">
        <f t="shared" si="5"/>
        <v>163500</v>
      </c>
      <c r="C330">
        <f>ROUNDDOWN(VLOOKUP(B330,X22テーブル!B$4:E$50,3)*B330+VLOOKUP(B330,X22テーブル!B$4:E$50,4),0)</f>
        <v>783</v>
      </c>
    </row>
    <row r="331" spans="2:3" x14ac:dyDescent="0.15">
      <c r="B331" s="1">
        <f t="shared" si="5"/>
        <v>164000</v>
      </c>
      <c r="C331">
        <f>ROUNDDOWN(VLOOKUP(B331,X22テーブル!B$4:E$50,3)*B331+VLOOKUP(B331,X22テーブル!B$4:E$50,4),0)</f>
        <v>783</v>
      </c>
    </row>
    <row r="332" spans="2:3" x14ac:dyDescent="0.15">
      <c r="B332" s="1">
        <f t="shared" si="5"/>
        <v>164500</v>
      </c>
      <c r="C332">
        <f>ROUNDDOWN(VLOOKUP(B332,X22テーブル!B$4:E$50,3)*B332+VLOOKUP(B332,X22テーブル!B$4:E$50,4),0)</f>
        <v>783</v>
      </c>
    </row>
    <row r="333" spans="2:3" x14ac:dyDescent="0.15">
      <c r="B333" s="1">
        <f t="shared" si="5"/>
        <v>165000</v>
      </c>
      <c r="C333">
        <f>ROUNDDOWN(VLOOKUP(B333,X22テーブル!B$4:E$50,3)*B333+VLOOKUP(B333,X22テーブル!B$4:E$50,4),0)</f>
        <v>784</v>
      </c>
    </row>
    <row r="334" spans="2:3" x14ac:dyDescent="0.15">
      <c r="B334" s="1">
        <f t="shared" si="5"/>
        <v>165500</v>
      </c>
      <c r="C334">
        <f>ROUNDDOWN(VLOOKUP(B334,X22テーブル!B$4:E$50,3)*B334+VLOOKUP(B334,X22テーブル!B$4:E$50,4),0)</f>
        <v>784</v>
      </c>
    </row>
    <row r="335" spans="2:3" x14ac:dyDescent="0.15">
      <c r="B335" s="1">
        <f t="shared" si="5"/>
        <v>166000</v>
      </c>
      <c r="C335">
        <f>ROUNDDOWN(VLOOKUP(B335,X22テーブル!B$4:E$50,3)*B335+VLOOKUP(B335,X22テーブル!B$4:E$50,4),0)</f>
        <v>784</v>
      </c>
    </row>
    <row r="336" spans="2:3" x14ac:dyDescent="0.15">
      <c r="B336" s="1">
        <f t="shared" si="5"/>
        <v>166500</v>
      </c>
      <c r="C336">
        <f>ROUNDDOWN(VLOOKUP(B336,X22テーブル!B$4:E$50,3)*B336+VLOOKUP(B336,X22テーブル!B$4:E$50,4),0)</f>
        <v>784</v>
      </c>
    </row>
    <row r="337" spans="2:3" x14ac:dyDescent="0.15">
      <c r="B337" s="1">
        <f t="shared" si="5"/>
        <v>167000</v>
      </c>
      <c r="C337">
        <f>ROUNDDOWN(VLOOKUP(B337,X22テーブル!B$4:E$50,3)*B337+VLOOKUP(B337,X22テーブル!B$4:E$50,4),0)</f>
        <v>785</v>
      </c>
    </row>
    <row r="338" spans="2:3" x14ac:dyDescent="0.15">
      <c r="B338" s="1">
        <f t="shared" si="5"/>
        <v>167500</v>
      </c>
      <c r="C338">
        <f>ROUNDDOWN(VLOOKUP(B338,X22テーブル!B$4:E$50,3)*B338+VLOOKUP(B338,X22テーブル!B$4:E$50,4),0)</f>
        <v>785</v>
      </c>
    </row>
    <row r="339" spans="2:3" x14ac:dyDescent="0.15">
      <c r="B339" s="1">
        <f t="shared" si="5"/>
        <v>168000</v>
      </c>
      <c r="C339">
        <f>ROUNDDOWN(VLOOKUP(B339,X22テーブル!B$4:E$50,3)*B339+VLOOKUP(B339,X22テーブル!B$4:E$50,4),0)</f>
        <v>785</v>
      </c>
    </row>
    <row r="340" spans="2:3" x14ac:dyDescent="0.15">
      <c r="B340" s="1">
        <f t="shared" si="5"/>
        <v>168500</v>
      </c>
      <c r="C340">
        <f>ROUNDDOWN(VLOOKUP(B340,X22テーブル!B$4:E$50,3)*B340+VLOOKUP(B340,X22テーブル!B$4:E$50,4),0)</f>
        <v>785</v>
      </c>
    </row>
    <row r="341" spans="2:3" x14ac:dyDescent="0.15">
      <c r="B341" s="1">
        <f t="shared" si="5"/>
        <v>169000</v>
      </c>
      <c r="C341">
        <f>ROUNDDOWN(VLOOKUP(B341,X22テーブル!B$4:E$50,3)*B341+VLOOKUP(B341,X22テーブル!B$4:E$50,4),0)</f>
        <v>786</v>
      </c>
    </row>
    <row r="342" spans="2:3" x14ac:dyDescent="0.15">
      <c r="B342" s="1">
        <f t="shared" si="5"/>
        <v>169500</v>
      </c>
      <c r="C342">
        <f>ROUNDDOWN(VLOOKUP(B342,X22テーブル!B$4:E$50,3)*B342+VLOOKUP(B342,X22テーブル!B$4:E$50,4),0)</f>
        <v>786</v>
      </c>
    </row>
    <row r="343" spans="2:3" x14ac:dyDescent="0.15">
      <c r="B343" s="1">
        <f t="shared" si="5"/>
        <v>170000</v>
      </c>
      <c r="C343">
        <f>ROUNDDOWN(VLOOKUP(B343,X22テーブル!B$4:E$50,3)*B343+VLOOKUP(B343,X22テーブル!B$4:E$50,4),0)</f>
        <v>786</v>
      </c>
    </row>
    <row r="344" spans="2:3" x14ac:dyDescent="0.15">
      <c r="B344" s="1">
        <f t="shared" si="5"/>
        <v>170500</v>
      </c>
      <c r="C344">
        <f>ROUNDDOWN(VLOOKUP(B344,X22テーブル!B$4:E$50,3)*B344+VLOOKUP(B344,X22テーブル!B$4:E$50,4),0)</f>
        <v>787</v>
      </c>
    </row>
    <row r="345" spans="2:3" x14ac:dyDescent="0.15">
      <c r="B345" s="1">
        <f t="shared" si="5"/>
        <v>171000</v>
      </c>
      <c r="C345">
        <f>ROUNDDOWN(VLOOKUP(B345,X22テーブル!B$4:E$50,3)*B345+VLOOKUP(B345,X22テーブル!B$4:E$50,4),0)</f>
        <v>787</v>
      </c>
    </row>
    <row r="346" spans="2:3" x14ac:dyDescent="0.15">
      <c r="B346" s="1">
        <f t="shared" si="5"/>
        <v>171500</v>
      </c>
      <c r="C346">
        <f>ROUNDDOWN(VLOOKUP(B346,X22テーブル!B$4:E$50,3)*B346+VLOOKUP(B346,X22テーブル!B$4:E$50,4),0)</f>
        <v>787</v>
      </c>
    </row>
    <row r="347" spans="2:3" x14ac:dyDescent="0.15">
      <c r="B347" s="1">
        <f t="shared" si="5"/>
        <v>172000</v>
      </c>
      <c r="C347">
        <f>ROUNDDOWN(VLOOKUP(B347,X22テーブル!B$4:E$50,3)*B347+VLOOKUP(B347,X22テーブル!B$4:E$50,4),0)</f>
        <v>787</v>
      </c>
    </row>
    <row r="348" spans="2:3" x14ac:dyDescent="0.15">
      <c r="B348" s="1">
        <f t="shared" si="5"/>
        <v>172500</v>
      </c>
      <c r="C348">
        <f>ROUNDDOWN(VLOOKUP(B348,X22テーブル!B$4:E$50,3)*B348+VLOOKUP(B348,X22テーブル!B$4:E$50,4),0)</f>
        <v>788</v>
      </c>
    </row>
    <row r="349" spans="2:3" x14ac:dyDescent="0.15">
      <c r="B349" s="1">
        <f t="shared" si="5"/>
        <v>173000</v>
      </c>
      <c r="C349">
        <f>ROUNDDOWN(VLOOKUP(B349,X22テーブル!B$4:E$50,3)*B349+VLOOKUP(B349,X22テーブル!B$4:E$50,4),0)</f>
        <v>788</v>
      </c>
    </row>
    <row r="350" spans="2:3" x14ac:dyDescent="0.15">
      <c r="B350" s="1">
        <f t="shared" si="5"/>
        <v>173500</v>
      </c>
      <c r="C350">
        <f>ROUNDDOWN(VLOOKUP(B350,X22テーブル!B$4:E$50,3)*B350+VLOOKUP(B350,X22テーブル!B$4:E$50,4),0)</f>
        <v>788</v>
      </c>
    </row>
    <row r="351" spans="2:3" x14ac:dyDescent="0.15">
      <c r="B351" s="1">
        <f t="shared" si="5"/>
        <v>174000</v>
      </c>
      <c r="C351">
        <f>ROUNDDOWN(VLOOKUP(B351,X22テーブル!B$4:E$50,3)*B351+VLOOKUP(B351,X22テーブル!B$4:E$50,4),0)</f>
        <v>788</v>
      </c>
    </row>
    <row r="352" spans="2:3" x14ac:dyDescent="0.15">
      <c r="B352" s="1">
        <f t="shared" si="5"/>
        <v>174500</v>
      </c>
      <c r="C352">
        <f>ROUNDDOWN(VLOOKUP(B352,X22テーブル!B$4:E$50,3)*B352+VLOOKUP(B352,X22テーブル!B$4:E$50,4),0)</f>
        <v>789</v>
      </c>
    </row>
    <row r="353" spans="2:3" x14ac:dyDescent="0.15">
      <c r="B353" s="1">
        <f t="shared" si="5"/>
        <v>175000</v>
      </c>
      <c r="C353">
        <f>ROUNDDOWN(VLOOKUP(B353,X22テーブル!B$4:E$50,3)*B353+VLOOKUP(B353,X22テーブル!B$4:E$50,4),0)</f>
        <v>789</v>
      </c>
    </row>
    <row r="354" spans="2:3" x14ac:dyDescent="0.15">
      <c r="B354" s="1">
        <f t="shared" si="5"/>
        <v>175500</v>
      </c>
      <c r="C354">
        <f>ROUNDDOWN(VLOOKUP(B354,X22テーブル!B$4:E$50,3)*B354+VLOOKUP(B354,X22テーブル!B$4:E$50,4),0)</f>
        <v>789</v>
      </c>
    </row>
    <row r="355" spans="2:3" x14ac:dyDescent="0.15">
      <c r="B355" s="1">
        <f t="shared" si="5"/>
        <v>176000</v>
      </c>
      <c r="C355">
        <f>ROUNDDOWN(VLOOKUP(B355,X22テーブル!B$4:E$50,3)*B355+VLOOKUP(B355,X22テーブル!B$4:E$50,4),0)</f>
        <v>790</v>
      </c>
    </row>
    <row r="356" spans="2:3" x14ac:dyDescent="0.15">
      <c r="B356" s="1">
        <f t="shared" si="5"/>
        <v>176500</v>
      </c>
      <c r="C356">
        <f>ROUNDDOWN(VLOOKUP(B356,X22テーブル!B$4:E$50,3)*B356+VLOOKUP(B356,X22テーブル!B$4:E$50,4),0)</f>
        <v>790</v>
      </c>
    </row>
    <row r="357" spans="2:3" x14ac:dyDescent="0.15">
      <c r="B357" s="1">
        <f t="shared" si="5"/>
        <v>177000</v>
      </c>
      <c r="C357">
        <f>ROUNDDOWN(VLOOKUP(B357,X22テーブル!B$4:E$50,3)*B357+VLOOKUP(B357,X22テーブル!B$4:E$50,4),0)</f>
        <v>790</v>
      </c>
    </row>
    <row r="358" spans="2:3" x14ac:dyDescent="0.15">
      <c r="B358" s="1">
        <f t="shared" si="5"/>
        <v>177500</v>
      </c>
      <c r="C358">
        <f>ROUNDDOWN(VLOOKUP(B358,X22テーブル!B$4:E$50,3)*B358+VLOOKUP(B358,X22テーブル!B$4:E$50,4),0)</f>
        <v>790</v>
      </c>
    </row>
    <row r="359" spans="2:3" x14ac:dyDescent="0.15">
      <c r="B359" s="1">
        <f t="shared" si="5"/>
        <v>178000</v>
      </c>
      <c r="C359">
        <f>ROUNDDOWN(VLOOKUP(B359,X22テーブル!B$4:E$50,3)*B359+VLOOKUP(B359,X22テーブル!B$4:E$50,4),0)</f>
        <v>791</v>
      </c>
    </row>
    <row r="360" spans="2:3" x14ac:dyDescent="0.15">
      <c r="B360" s="1">
        <f t="shared" si="5"/>
        <v>178500</v>
      </c>
      <c r="C360">
        <f>ROUNDDOWN(VLOOKUP(B360,X22テーブル!B$4:E$50,3)*B360+VLOOKUP(B360,X22テーブル!B$4:E$50,4),0)</f>
        <v>791</v>
      </c>
    </row>
    <row r="361" spans="2:3" x14ac:dyDescent="0.15">
      <c r="B361" s="1">
        <f t="shared" si="5"/>
        <v>179000</v>
      </c>
      <c r="C361">
        <f>ROUNDDOWN(VLOOKUP(B361,X22テーブル!B$4:E$50,3)*B361+VLOOKUP(B361,X22テーブル!B$4:E$50,4),0)</f>
        <v>791</v>
      </c>
    </row>
    <row r="362" spans="2:3" x14ac:dyDescent="0.15">
      <c r="B362" s="1">
        <f t="shared" si="5"/>
        <v>179500</v>
      </c>
      <c r="C362">
        <f>ROUNDDOWN(VLOOKUP(B362,X22テーブル!B$4:E$50,3)*B362+VLOOKUP(B362,X22テーブル!B$4:E$50,4),0)</f>
        <v>791</v>
      </c>
    </row>
    <row r="363" spans="2:3" x14ac:dyDescent="0.15">
      <c r="B363" s="1">
        <f t="shared" si="5"/>
        <v>180000</v>
      </c>
      <c r="C363">
        <f>ROUNDDOWN(VLOOKUP(B363,X22テーブル!B$4:E$50,3)*B363+VLOOKUP(B363,X22テーブル!B$4:E$50,4),0)</f>
        <v>792</v>
      </c>
    </row>
    <row r="364" spans="2:3" x14ac:dyDescent="0.15">
      <c r="B364" s="1">
        <f t="shared" si="5"/>
        <v>180500</v>
      </c>
      <c r="C364">
        <f>ROUNDDOWN(VLOOKUP(B364,X22テーブル!B$4:E$50,3)*B364+VLOOKUP(B364,X22テーブル!B$4:E$50,4),0)</f>
        <v>792</v>
      </c>
    </row>
    <row r="365" spans="2:3" x14ac:dyDescent="0.15">
      <c r="B365" s="1">
        <f t="shared" si="5"/>
        <v>181000</v>
      </c>
      <c r="C365">
        <f>ROUNDDOWN(VLOOKUP(B365,X22テーブル!B$4:E$50,3)*B365+VLOOKUP(B365,X22テーブル!B$4:E$50,4),0)</f>
        <v>792</v>
      </c>
    </row>
    <row r="366" spans="2:3" x14ac:dyDescent="0.15">
      <c r="B366" s="1">
        <f t="shared" si="5"/>
        <v>181500</v>
      </c>
      <c r="C366">
        <f>ROUNDDOWN(VLOOKUP(B366,X22テーブル!B$4:E$50,3)*B366+VLOOKUP(B366,X22テーブル!B$4:E$50,4),0)</f>
        <v>793</v>
      </c>
    </row>
    <row r="367" spans="2:3" x14ac:dyDescent="0.15">
      <c r="B367" s="1">
        <f t="shared" si="5"/>
        <v>182000</v>
      </c>
      <c r="C367">
        <f>ROUNDDOWN(VLOOKUP(B367,X22テーブル!B$4:E$50,3)*B367+VLOOKUP(B367,X22テーブル!B$4:E$50,4),0)</f>
        <v>793</v>
      </c>
    </row>
    <row r="368" spans="2:3" x14ac:dyDescent="0.15">
      <c r="B368" s="1">
        <f t="shared" si="5"/>
        <v>182500</v>
      </c>
      <c r="C368">
        <f>ROUNDDOWN(VLOOKUP(B368,X22テーブル!B$4:E$50,3)*B368+VLOOKUP(B368,X22テーブル!B$4:E$50,4),0)</f>
        <v>793</v>
      </c>
    </row>
    <row r="369" spans="2:3" x14ac:dyDescent="0.15">
      <c r="B369" s="1">
        <f t="shared" si="5"/>
        <v>183000</v>
      </c>
      <c r="C369">
        <f>ROUNDDOWN(VLOOKUP(B369,X22テーブル!B$4:E$50,3)*B369+VLOOKUP(B369,X22テーブル!B$4:E$50,4),0)</f>
        <v>793</v>
      </c>
    </row>
    <row r="370" spans="2:3" x14ac:dyDescent="0.15">
      <c r="B370" s="1">
        <f t="shared" si="5"/>
        <v>183500</v>
      </c>
      <c r="C370">
        <f>ROUNDDOWN(VLOOKUP(B370,X22テーブル!B$4:E$50,3)*B370+VLOOKUP(B370,X22テーブル!B$4:E$50,4),0)</f>
        <v>794</v>
      </c>
    </row>
    <row r="371" spans="2:3" x14ac:dyDescent="0.15">
      <c r="B371" s="1">
        <f t="shared" si="5"/>
        <v>184000</v>
      </c>
      <c r="C371">
        <f>ROUNDDOWN(VLOOKUP(B371,X22テーブル!B$4:E$50,3)*B371+VLOOKUP(B371,X22テーブル!B$4:E$50,4),0)</f>
        <v>794</v>
      </c>
    </row>
    <row r="372" spans="2:3" x14ac:dyDescent="0.15">
      <c r="B372" s="1">
        <f t="shared" si="5"/>
        <v>184500</v>
      </c>
      <c r="C372">
        <f>ROUNDDOWN(VLOOKUP(B372,X22テーブル!B$4:E$50,3)*B372+VLOOKUP(B372,X22テーブル!B$4:E$50,4),0)</f>
        <v>794</v>
      </c>
    </row>
    <row r="373" spans="2:3" x14ac:dyDescent="0.15">
      <c r="B373" s="1">
        <f t="shared" si="5"/>
        <v>185000</v>
      </c>
      <c r="C373">
        <f>ROUNDDOWN(VLOOKUP(B373,X22テーブル!B$4:E$50,3)*B373+VLOOKUP(B373,X22テーブル!B$4:E$50,4),0)</f>
        <v>794</v>
      </c>
    </row>
    <row r="374" spans="2:3" x14ac:dyDescent="0.15">
      <c r="B374" s="1">
        <f t="shared" si="5"/>
        <v>185500</v>
      </c>
      <c r="C374">
        <f>ROUNDDOWN(VLOOKUP(B374,X22テーブル!B$4:E$50,3)*B374+VLOOKUP(B374,X22テーブル!B$4:E$50,4),0)</f>
        <v>795</v>
      </c>
    </row>
    <row r="375" spans="2:3" x14ac:dyDescent="0.15">
      <c r="B375" s="1">
        <f t="shared" si="5"/>
        <v>186000</v>
      </c>
      <c r="C375">
        <f>ROUNDDOWN(VLOOKUP(B375,X22テーブル!B$4:E$50,3)*B375+VLOOKUP(B375,X22テーブル!B$4:E$50,4),0)</f>
        <v>795</v>
      </c>
    </row>
    <row r="376" spans="2:3" x14ac:dyDescent="0.15">
      <c r="B376" s="1">
        <f t="shared" si="5"/>
        <v>186500</v>
      </c>
      <c r="C376">
        <f>ROUNDDOWN(VLOOKUP(B376,X22テーブル!B$4:E$50,3)*B376+VLOOKUP(B376,X22テーブル!B$4:E$50,4),0)</f>
        <v>795</v>
      </c>
    </row>
    <row r="377" spans="2:3" x14ac:dyDescent="0.15">
      <c r="B377" s="1">
        <f t="shared" si="5"/>
        <v>187000</v>
      </c>
      <c r="C377">
        <f>ROUNDDOWN(VLOOKUP(B377,X22テーブル!B$4:E$50,3)*B377+VLOOKUP(B377,X22テーブル!B$4:E$50,4),0)</f>
        <v>795</v>
      </c>
    </row>
    <row r="378" spans="2:3" x14ac:dyDescent="0.15">
      <c r="B378" s="1">
        <f t="shared" si="5"/>
        <v>187500</v>
      </c>
      <c r="C378">
        <f>ROUNDDOWN(VLOOKUP(B378,X22テーブル!B$4:E$50,3)*B378+VLOOKUP(B378,X22テーブル!B$4:E$50,4),0)</f>
        <v>796</v>
      </c>
    </row>
    <row r="379" spans="2:3" x14ac:dyDescent="0.15">
      <c r="B379" s="1">
        <f t="shared" si="5"/>
        <v>188000</v>
      </c>
      <c r="C379">
        <f>ROUNDDOWN(VLOOKUP(B379,X22テーブル!B$4:E$50,3)*B379+VLOOKUP(B379,X22テーブル!B$4:E$50,4),0)</f>
        <v>796</v>
      </c>
    </row>
    <row r="380" spans="2:3" x14ac:dyDescent="0.15">
      <c r="B380" s="1">
        <f t="shared" si="5"/>
        <v>188500</v>
      </c>
      <c r="C380">
        <f>ROUNDDOWN(VLOOKUP(B380,X22テーブル!B$4:E$50,3)*B380+VLOOKUP(B380,X22テーブル!B$4:E$50,4),0)</f>
        <v>796</v>
      </c>
    </row>
    <row r="381" spans="2:3" x14ac:dyDescent="0.15">
      <c r="B381" s="1">
        <f t="shared" si="5"/>
        <v>189000</v>
      </c>
      <c r="C381">
        <f>ROUNDDOWN(VLOOKUP(B381,X22テーブル!B$4:E$50,3)*B381+VLOOKUP(B381,X22テーブル!B$4:E$50,4),0)</f>
        <v>797</v>
      </c>
    </row>
    <row r="382" spans="2:3" x14ac:dyDescent="0.15">
      <c r="B382" s="1">
        <f t="shared" si="5"/>
        <v>189500</v>
      </c>
      <c r="C382">
        <f>ROUNDDOWN(VLOOKUP(B382,X22テーブル!B$4:E$50,3)*B382+VLOOKUP(B382,X22テーブル!B$4:E$50,4),0)</f>
        <v>797</v>
      </c>
    </row>
    <row r="383" spans="2:3" x14ac:dyDescent="0.15">
      <c r="B383" s="1">
        <f t="shared" si="5"/>
        <v>190000</v>
      </c>
      <c r="C383">
        <f>ROUNDDOWN(VLOOKUP(B383,X22テーブル!B$4:E$50,3)*B383+VLOOKUP(B383,X22テーブル!B$4:E$50,4),0)</f>
        <v>797</v>
      </c>
    </row>
    <row r="384" spans="2:3" x14ac:dyDescent="0.15">
      <c r="B384" s="1">
        <f t="shared" si="5"/>
        <v>190500</v>
      </c>
      <c r="C384">
        <f>ROUNDDOWN(VLOOKUP(B384,X22テーブル!B$4:E$50,3)*B384+VLOOKUP(B384,X22テーブル!B$4:E$50,4),0)</f>
        <v>797</v>
      </c>
    </row>
    <row r="385" spans="2:3" x14ac:dyDescent="0.15">
      <c r="B385" s="1">
        <f t="shared" si="5"/>
        <v>191000</v>
      </c>
      <c r="C385">
        <f>ROUNDDOWN(VLOOKUP(B385,X22テーブル!B$4:E$50,3)*B385+VLOOKUP(B385,X22テーブル!B$4:E$50,4),0)</f>
        <v>798</v>
      </c>
    </row>
    <row r="386" spans="2:3" x14ac:dyDescent="0.15">
      <c r="B386" s="1">
        <f t="shared" si="5"/>
        <v>191500</v>
      </c>
      <c r="C386">
        <f>ROUNDDOWN(VLOOKUP(B386,X22テーブル!B$4:E$50,3)*B386+VLOOKUP(B386,X22テーブル!B$4:E$50,4),0)</f>
        <v>798</v>
      </c>
    </row>
    <row r="387" spans="2:3" x14ac:dyDescent="0.15">
      <c r="B387" s="1">
        <f t="shared" si="5"/>
        <v>192000</v>
      </c>
      <c r="C387">
        <f>ROUNDDOWN(VLOOKUP(B387,X22テーブル!B$4:E$50,3)*B387+VLOOKUP(B387,X22テーブル!B$4:E$50,4),0)</f>
        <v>798</v>
      </c>
    </row>
    <row r="388" spans="2:3" x14ac:dyDescent="0.15">
      <c r="B388" s="1">
        <f t="shared" si="5"/>
        <v>192500</v>
      </c>
      <c r="C388">
        <f>ROUNDDOWN(VLOOKUP(B388,X22テーブル!B$4:E$50,3)*B388+VLOOKUP(B388,X22テーブル!B$4:E$50,4),0)</f>
        <v>798</v>
      </c>
    </row>
    <row r="389" spans="2:3" x14ac:dyDescent="0.15">
      <c r="B389" s="1">
        <f t="shared" si="5"/>
        <v>193000</v>
      </c>
      <c r="C389">
        <f>ROUNDDOWN(VLOOKUP(B389,X22テーブル!B$4:E$50,3)*B389+VLOOKUP(B389,X22テーブル!B$4:E$50,4),0)</f>
        <v>799</v>
      </c>
    </row>
    <row r="390" spans="2:3" x14ac:dyDescent="0.15">
      <c r="B390" s="1">
        <f t="shared" ref="B390:B453" si="6">+B389+500</f>
        <v>193500</v>
      </c>
      <c r="C390">
        <f>ROUNDDOWN(VLOOKUP(B390,X22テーブル!B$4:E$50,3)*B390+VLOOKUP(B390,X22テーブル!B$4:E$50,4),0)</f>
        <v>799</v>
      </c>
    </row>
    <row r="391" spans="2:3" x14ac:dyDescent="0.15">
      <c r="B391" s="1">
        <f t="shared" si="6"/>
        <v>194000</v>
      </c>
      <c r="C391">
        <f>ROUNDDOWN(VLOOKUP(B391,X22テーブル!B$4:E$50,3)*B391+VLOOKUP(B391,X22テーブル!B$4:E$50,4),0)</f>
        <v>799</v>
      </c>
    </row>
    <row r="392" spans="2:3" x14ac:dyDescent="0.15">
      <c r="B392" s="1">
        <f t="shared" si="6"/>
        <v>194500</v>
      </c>
      <c r="C392">
        <f>ROUNDDOWN(VLOOKUP(B392,X22テーブル!B$4:E$50,3)*B392+VLOOKUP(B392,X22テーブル!B$4:E$50,4),0)</f>
        <v>800</v>
      </c>
    </row>
    <row r="393" spans="2:3" x14ac:dyDescent="0.15">
      <c r="B393" s="1">
        <f t="shared" si="6"/>
        <v>195000</v>
      </c>
      <c r="C393">
        <f>ROUNDDOWN(VLOOKUP(B393,X22テーブル!B$4:E$50,3)*B393+VLOOKUP(B393,X22テーブル!B$4:E$50,4),0)</f>
        <v>800</v>
      </c>
    </row>
    <row r="394" spans="2:3" x14ac:dyDescent="0.15">
      <c r="B394" s="1">
        <f t="shared" si="6"/>
        <v>195500</v>
      </c>
      <c r="C394">
        <f>ROUNDDOWN(VLOOKUP(B394,X22テーブル!B$4:E$50,3)*B394+VLOOKUP(B394,X22テーブル!B$4:E$50,4),0)</f>
        <v>800</v>
      </c>
    </row>
    <row r="395" spans="2:3" x14ac:dyDescent="0.15">
      <c r="B395" s="1">
        <f t="shared" si="6"/>
        <v>196000</v>
      </c>
      <c r="C395">
        <f>ROUNDDOWN(VLOOKUP(B395,X22テーブル!B$4:E$50,3)*B395+VLOOKUP(B395,X22テーブル!B$4:E$50,4),0)</f>
        <v>800</v>
      </c>
    </row>
    <row r="396" spans="2:3" x14ac:dyDescent="0.15">
      <c r="B396" s="1">
        <f t="shared" si="6"/>
        <v>196500</v>
      </c>
      <c r="C396">
        <f>ROUNDDOWN(VLOOKUP(B396,X22テーブル!B$4:E$50,3)*B396+VLOOKUP(B396,X22テーブル!B$4:E$50,4),0)</f>
        <v>801</v>
      </c>
    </row>
    <row r="397" spans="2:3" x14ac:dyDescent="0.15">
      <c r="B397" s="1">
        <f t="shared" si="6"/>
        <v>197000</v>
      </c>
      <c r="C397">
        <f>ROUNDDOWN(VLOOKUP(B397,X22テーブル!B$4:E$50,3)*B397+VLOOKUP(B397,X22テーブル!B$4:E$50,4),0)</f>
        <v>801</v>
      </c>
    </row>
    <row r="398" spans="2:3" x14ac:dyDescent="0.15">
      <c r="B398" s="1">
        <f t="shared" si="6"/>
        <v>197500</v>
      </c>
      <c r="C398">
        <f>ROUNDDOWN(VLOOKUP(B398,X22テーブル!B$4:E$50,3)*B398+VLOOKUP(B398,X22テーブル!B$4:E$50,4),0)</f>
        <v>801</v>
      </c>
    </row>
    <row r="399" spans="2:3" x14ac:dyDescent="0.15">
      <c r="B399" s="1">
        <f t="shared" si="6"/>
        <v>198000</v>
      </c>
      <c r="C399">
        <f>ROUNDDOWN(VLOOKUP(B399,X22テーブル!B$4:E$50,3)*B399+VLOOKUP(B399,X22テーブル!B$4:E$50,4),0)</f>
        <v>801</v>
      </c>
    </row>
    <row r="400" spans="2:3" x14ac:dyDescent="0.15">
      <c r="B400" s="1">
        <f t="shared" si="6"/>
        <v>198500</v>
      </c>
      <c r="C400">
        <f>ROUNDDOWN(VLOOKUP(B400,X22テーブル!B$4:E$50,3)*B400+VLOOKUP(B400,X22テーブル!B$4:E$50,4),0)</f>
        <v>802</v>
      </c>
    </row>
    <row r="401" spans="2:3" x14ac:dyDescent="0.15">
      <c r="B401" s="1">
        <f t="shared" si="6"/>
        <v>199000</v>
      </c>
      <c r="C401">
        <f>ROUNDDOWN(VLOOKUP(B401,X22テーブル!B$4:E$50,3)*B401+VLOOKUP(B401,X22テーブル!B$4:E$50,4),0)</f>
        <v>802</v>
      </c>
    </row>
    <row r="402" spans="2:3" x14ac:dyDescent="0.15">
      <c r="B402" s="1">
        <f t="shared" si="6"/>
        <v>199500</v>
      </c>
      <c r="C402">
        <f>ROUNDDOWN(VLOOKUP(B402,X22テーブル!B$4:E$50,3)*B402+VLOOKUP(B402,X22テーブル!B$4:E$50,4),0)</f>
        <v>802</v>
      </c>
    </row>
    <row r="403" spans="2:3" x14ac:dyDescent="0.15">
      <c r="B403" s="1">
        <f t="shared" si="6"/>
        <v>200000</v>
      </c>
      <c r="C403">
        <f>ROUNDDOWN(VLOOKUP(B403,X22テーブル!B$4:E$50,3)*B403+VLOOKUP(B403,X22テーブル!B$4:E$50,4),0)</f>
        <v>803</v>
      </c>
    </row>
    <row r="404" spans="2:3" x14ac:dyDescent="0.15">
      <c r="B404" s="1">
        <f t="shared" si="6"/>
        <v>200500</v>
      </c>
      <c r="C404">
        <f>ROUNDDOWN(VLOOKUP(B404,X22テーブル!B$4:E$50,3)*B404+VLOOKUP(B404,X22テーブル!B$4:E$50,4),0)</f>
        <v>803</v>
      </c>
    </row>
    <row r="405" spans="2:3" x14ac:dyDescent="0.15">
      <c r="B405" s="1">
        <f t="shared" si="6"/>
        <v>201000</v>
      </c>
      <c r="C405">
        <f>ROUNDDOWN(VLOOKUP(B405,X22テーブル!B$4:E$50,3)*B405+VLOOKUP(B405,X22テーブル!B$4:E$50,4),0)</f>
        <v>803</v>
      </c>
    </row>
    <row r="406" spans="2:3" x14ac:dyDescent="0.15">
      <c r="B406" s="1">
        <f t="shared" si="6"/>
        <v>201500</v>
      </c>
      <c r="C406">
        <f>ROUNDDOWN(VLOOKUP(B406,X22テーブル!B$4:E$50,3)*B406+VLOOKUP(B406,X22テーブル!B$4:E$50,4),0)</f>
        <v>803</v>
      </c>
    </row>
    <row r="407" spans="2:3" x14ac:dyDescent="0.15">
      <c r="B407" s="1">
        <f t="shared" si="6"/>
        <v>202000</v>
      </c>
      <c r="C407">
        <f>ROUNDDOWN(VLOOKUP(B407,X22テーブル!B$4:E$50,3)*B407+VLOOKUP(B407,X22テーブル!B$4:E$50,4),0)</f>
        <v>803</v>
      </c>
    </row>
    <row r="408" spans="2:3" x14ac:dyDescent="0.15">
      <c r="B408" s="1">
        <f t="shared" si="6"/>
        <v>202500</v>
      </c>
      <c r="C408">
        <f>ROUNDDOWN(VLOOKUP(B408,X22テーブル!B$4:E$50,3)*B408+VLOOKUP(B408,X22テーブル!B$4:E$50,4),0)</f>
        <v>804</v>
      </c>
    </row>
    <row r="409" spans="2:3" x14ac:dyDescent="0.15">
      <c r="B409" s="1">
        <f t="shared" si="6"/>
        <v>203000</v>
      </c>
      <c r="C409">
        <f>ROUNDDOWN(VLOOKUP(B409,X22テーブル!B$4:E$50,3)*B409+VLOOKUP(B409,X22テーブル!B$4:E$50,4),0)</f>
        <v>804</v>
      </c>
    </row>
    <row r="410" spans="2:3" x14ac:dyDescent="0.15">
      <c r="B410" s="1">
        <f t="shared" si="6"/>
        <v>203500</v>
      </c>
      <c r="C410">
        <f>ROUNDDOWN(VLOOKUP(B410,X22テーブル!B$4:E$50,3)*B410+VLOOKUP(B410,X22テーブル!B$4:E$50,4),0)</f>
        <v>804</v>
      </c>
    </row>
    <row r="411" spans="2:3" x14ac:dyDescent="0.15">
      <c r="B411" s="1">
        <f t="shared" si="6"/>
        <v>204000</v>
      </c>
      <c r="C411">
        <f>ROUNDDOWN(VLOOKUP(B411,X22テーブル!B$4:E$50,3)*B411+VLOOKUP(B411,X22テーブル!B$4:E$50,4),0)</f>
        <v>804</v>
      </c>
    </row>
    <row r="412" spans="2:3" x14ac:dyDescent="0.15">
      <c r="B412" s="1">
        <f t="shared" si="6"/>
        <v>204500</v>
      </c>
      <c r="C412">
        <f>ROUNDDOWN(VLOOKUP(B412,X22テーブル!B$4:E$50,3)*B412+VLOOKUP(B412,X22テーブル!B$4:E$50,4),0)</f>
        <v>805</v>
      </c>
    </row>
    <row r="413" spans="2:3" x14ac:dyDescent="0.15">
      <c r="B413" s="1">
        <f t="shared" si="6"/>
        <v>205000</v>
      </c>
      <c r="C413">
        <f>ROUNDDOWN(VLOOKUP(B413,X22テーブル!B$4:E$50,3)*B413+VLOOKUP(B413,X22テーブル!B$4:E$50,4),0)</f>
        <v>805</v>
      </c>
    </row>
    <row r="414" spans="2:3" x14ac:dyDescent="0.15">
      <c r="B414" s="1">
        <f t="shared" si="6"/>
        <v>205500</v>
      </c>
      <c r="C414">
        <f>ROUNDDOWN(VLOOKUP(B414,X22テーブル!B$4:E$50,3)*B414+VLOOKUP(B414,X22テーブル!B$4:E$50,4),0)</f>
        <v>805</v>
      </c>
    </row>
    <row r="415" spans="2:3" x14ac:dyDescent="0.15">
      <c r="B415" s="1">
        <f t="shared" si="6"/>
        <v>206000</v>
      </c>
      <c r="C415">
        <f>ROUNDDOWN(VLOOKUP(B415,X22テーブル!B$4:E$50,3)*B415+VLOOKUP(B415,X22テーブル!B$4:E$50,4),0)</f>
        <v>805</v>
      </c>
    </row>
    <row r="416" spans="2:3" x14ac:dyDescent="0.15">
      <c r="B416" s="1">
        <f t="shared" si="6"/>
        <v>206500</v>
      </c>
      <c r="C416">
        <f>ROUNDDOWN(VLOOKUP(B416,X22テーブル!B$4:E$50,3)*B416+VLOOKUP(B416,X22テーブル!B$4:E$50,4),0)</f>
        <v>806</v>
      </c>
    </row>
    <row r="417" spans="2:3" x14ac:dyDescent="0.15">
      <c r="B417" s="1">
        <f t="shared" si="6"/>
        <v>207000</v>
      </c>
      <c r="C417">
        <f>ROUNDDOWN(VLOOKUP(B417,X22テーブル!B$4:E$50,3)*B417+VLOOKUP(B417,X22テーブル!B$4:E$50,4),0)</f>
        <v>806</v>
      </c>
    </row>
    <row r="418" spans="2:3" x14ac:dyDescent="0.15">
      <c r="B418" s="1">
        <f t="shared" si="6"/>
        <v>207500</v>
      </c>
      <c r="C418">
        <f>ROUNDDOWN(VLOOKUP(B418,X22テーブル!B$4:E$50,3)*B418+VLOOKUP(B418,X22テーブル!B$4:E$50,4),0)</f>
        <v>806</v>
      </c>
    </row>
    <row r="419" spans="2:3" x14ac:dyDescent="0.15">
      <c r="B419" s="1">
        <f t="shared" si="6"/>
        <v>208000</v>
      </c>
      <c r="C419">
        <f>ROUNDDOWN(VLOOKUP(B419,X22テーブル!B$4:E$50,3)*B419+VLOOKUP(B419,X22テーブル!B$4:E$50,4),0)</f>
        <v>806</v>
      </c>
    </row>
    <row r="420" spans="2:3" x14ac:dyDescent="0.15">
      <c r="B420" s="1">
        <f t="shared" si="6"/>
        <v>208500</v>
      </c>
      <c r="C420">
        <f>ROUNDDOWN(VLOOKUP(B420,X22テーブル!B$4:E$50,3)*B420+VLOOKUP(B420,X22テーブル!B$4:E$50,4),0)</f>
        <v>807</v>
      </c>
    </row>
    <row r="421" spans="2:3" x14ac:dyDescent="0.15">
      <c r="B421" s="1">
        <f t="shared" si="6"/>
        <v>209000</v>
      </c>
      <c r="C421">
        <f>ROUNDDOWN(VLOOKUP(B421,X22テーブル!B$4:E$50,3)*B421+VLOOKUP(B421,X22テーブル!B$4:E$50,4),0)</f>
        <v>807</v>
      </c>
    </row>
    <row r="422" spans="2:3" x14ac:dyDescent="0.15">
      <c r="B422" s="1">
        <f t="shared" si="6"/>
        <v>209500</v>
      </c>
      <c r="C422">
        <f>ROUNDDOWN(VLOOKUP(B422,X22テーブル!B$4:E$50,3)*B422+VLOOKUP(B422,X22テーブル!B$4:E$50,4),0)</f>
        <v>807</v>
      </c>
    </row>
    <row r="423" spans="2:3" x14ac:dyDescent="0.15">
      <c r="B423" s="1">
        <f t="shared" si="6"/>
        <v>210000</v>
      </c>
      <c r="C423">
        <f>ROUNDDOWN(VLOOKUP(B423,X22テーブル!B$4:E$50,3)*B423+VLOOKUP(B423,X22テーブル!B$4:E$50,4),0)</f>
        <v>807</v>
      </c>
    </row>
    <row r="424" spans="2:3" x14ac:dyDescent="0.15">
      <c r="B424" s="1">
        <f t="shared" si="6"/>
        <v>210500</v>
      </c>
      <c r="C424">
        <f>ROUNDDOWN(VLOOKUP(B424,X22テーブル!B$4:E$50,3)*B424+VLOOKUP(B424,X22テーブル!B$4:E$50,4),0)</f>
        <v>808</v>
      </c>
    </row>
    <row r="425" spans="2:3" x14ac:dyDescent="0.15">
      <c r="B425" s="1">
        <f t="shared" si="6"/>
        <v>211000</v>
      </c>
      <c r="C425">
        <f>ROUNDDOWN(VLOOKUP(B425,X22テーブル!B$4:E$50,3)*B425+VLOOKUP(B425,X22テーブル!B$4:E$50,4),0)</f>
        <v>808</v>
      </c>
    </row>
    <row r="426" spans="2:3" x14ac:dyDescent="0.15">
      <c r="B426" s="1">
        <f t="shared" si="6"/>
        <v>211500</v>
      </c>
      <c r="C426">
        <f>ROUNDDOWN(VLOOKUP(B426,X22テーブル!B$4:E$50,3)*B426+VLOOKUP(B426,X22テーブル!B$4:E$50,4),0)</f>
        <v>808</v>
      </c>
    </row>
    <row r="427" spans="2:3" x14ac:dyDescent="0.15">
      <c r="B427" s="1">
        <f t="shared" si="6"/>
        <v>212000</v>
      </c>
      <c r="C427">
        <f>ROUNDDOWN(VLOOKUP(B427,X22テーブル!B$4:E$50,3)*B427+VLOOKUP(B427,X22テーブル!B$4:E$50,4),0)</f>
        <v>808</v>
      </c>
    </row>
    <row r="428" spans="2:3" x14ac:dyDescent="0.15">
      <c r="B428" s="1">
        <f t="shared" si="6"/>
        <v>212500</v>
      </c>
      <c r="C428">
        <f>ROUNDDOWN(VLOOKUP(B428,X22テーブル!B$4:E$50,3)*B428+VLOOKUP(B428,X22テーブル!B$4:E$50,4),0)</f>
        <v>809</v>
      </c>
    </row>
    <row r="429" spans="2:3" x14ac:dyDescent="0.15">
      <c r="B429" s="1">
        <f t="shared" si="6"/>
        <v>213000</v>
      </c>
      <c r="C429">
        <f>ROUNDDOWN(VLOOKUP(B429,X22テーブル!B$4:E$50,3)*B429+VLOOKUP(B429,X22テーブル!B$4:E$50,4),0)</f>
        <v>809</v>
      </c>
    </row>
    <row r="430" spans="2:3" x14ac:dyDescent="0.15">
      <c r="B430" s="1">
        <f t="shared" si="6"/>
        <v>213500</v>
      </c>
      <c r="C430">
        <f>ROUNDDOWN(VLOOKUP(B430,X22テーブル!B$4:E$50,3)*B430+VLOOKUP(B430,X22テーブル!B$4:E$50,4),0)</f>
        <v>809</v>
      </c>
    </row>
    <row r="431" spans="2:3" x14ac:dyDescent="0.15">
      <c r="B431" s="1">
        <f t="shared" si="6"/>
        <v>214000</v>
      </c>
      <c r="C431">
        <f>ROUNDDOWN(VLOOKUP(B431,X22テーブル!B$4:E$50,3)*B431+VLOOKUP(B431,X22テーブル!B$4:E$50,4),0)</f>
        <v>809</v>
      </c>
    </row>
    <row r="432" spans="2:3" x14ac:dyDescent="0.15">
      <c r="B432" s="1">
        <f t="shared" si="6"/>
        <v>214500</v>
      </c>
      <c r="C432">
        <f>ROUNDDOWN(VLOOKUP(B432,X22テーブル!B$4:E$50,3)*B432+VLOOKUP(B432,X22テーブル!B$4:E$50,4),0)</f>
        <v>809</v>
      </c>
    </row>
    <row r="433" spans="2:3" x14ac:dyDescent="0.15">
      <c r="B433" s="1">
        <f t="shared" si="6"/>
        <v>215000</v>
      </c>
      <c r="C433">
        <f>ROUNDDOWN(VLOOKUP(B433,X22テーブル!B$4:E$50,3)*B433+VLOOKUP(B433,X22テーブル!B$4:E$50,4),0)</f>
        <v>810</v>
      </c>
    </row>
    <row r="434" spans="2:3" x14ac:dyDescent="0.15">
      <c r="B434" s="1">
        <f t="shared" si="6"/>
        <v>215500</v>
      </c>
      <c r="C434">
        <f>ROUNDDOWN(VLOOKUP(B434,X22テーブル!B$4:E$50,3)*B434+VLOOKUP(B434,X22テーブル!B$4:E$50,4),0)</f>
        <v>810</v>
      </c>
    </row>
    <row r="435" spans="2:3" x14ac:dyDescent="0.15">
      <c r="B435" s="1">
        <f t="shared" si="6"/>
        <v>216000</v>
      </c>
      <c r="C435">
        <f>ROUNDDOWN(VLOOKUP(B435,X22テーブル!B$4:E$50,3)*B435+VLOOKUP(B435,X22テーブル!B$4:E$50,4),0)</f>
        <v>810</v>
      </c>
    </row>
    <row r="436" spans="2:3" x14ac:dyDescent="0.15">
      <c r="B436" s="1">
        <f t="shared" si="6"/>
        <v>216500</v>
      </c>
      <c r="C436">
        <f>ROUNDDOWN(VLOOKUP(B436,X22テーブル!B$4:E$50,3)*B436+VLOOKUP(B436,X22テーブル!B$4:E$50,4),0)</f>
        <v>810</v>
      </c>
    </row>
    <row r="437" spans="2:3" x14ac:dyDescent="0.15">
      <c r="B437" s="1">
        <f t="shared" si="6"/>
        <v>217000</v>
      </c>
      <c r="C437">
        <f>ROUNDDOWN(VLOOKUP(B437,X22テーブル!B$4:E$50,3)*B437+VLOOKUP(B437,X22テーブル!B$4:E$50,4),0)</f>
        <v>811</v>
      </c>
    </row>
    <row r="438" spans="2:3" x14ac:dyDescent="0.15">
      <c r="B438" s="1">
        <f t="shared" si="6"/>
        <v>217500</v>
      </c>
      <c r="C438">
        <f>ROUNDDOWN(VLOOKUP(B438,X22テーブル!B$4:E$50,3)*B438+VLOOKUP(B438,X22テーブル!B$4:E$50,4),0)</f>
        <v>811</v>
      </c>
    </row>
    <row r="439" spans="2:3" x14ac:dyDescent="0.15">
      <c r="B439" s="1">
        <f t="shared" si="6"/>
        <v>218000</v>
      </c>
      <c r="C439">
        <f>ROUNDDOWN(VLOOKUP(B439,X22テーブル!B$4:E$50,3)*B439+VLOOKUP(B439,X22テーブル!B$4:E$50,4),0)</f>
        <v>811</v>
      </c>
    </row>
    <row r="440" spans="2:3" x14ac:dyDescent="0.15">
      <c r="B440" s="1">
        <f t="shared" si="6"/>
        <v>218500</v>
      </c>
      <c r="C440">
        <f>ROUNDDOWN(VLOOKUP(B440,X22テーブル!B$4:E$50,3)*B440+VLOOKUP(B440,X22テーブル!B$4:E$50,4),0)</f>
        <v>811</v>
      </c>
    </row>
    <row r="441" spans="2:3" x14ac:dyDescent="0.15">
      <c r="B441" s="1">
        <f t="shared" si="6"/>
        <v>219000</v>
      </c>
      <c r="C441">
        <f>ROUNDDOWN(VLOOKUP(B441,X22テーブル!B$4:E$50,3)*B441+VLOOKUP(B441,X22テーブル!B$4:E$50,4),0)</f>
        <v>812</v>
      </c>
    </row>
    <row r="442" spans="2:3" x14ac:dyDescent="0.15">
      <c r="B442" s="1">
        <f t="shared" si="6"/>
        <v>219500</v>
      </c>
      <c r="C442">
        <f>ROUNDDOWN(VLOOKUP(B442,X22テーブル!B$4:E$50,3)*B442+VLOOKUP(B442,X22テーブル!B$4:E$50,4),0)</f>
        <v>812</v>
      </c>
    </row>
    <row r="443" spans="2:3" x14ac:dyDescent="0.15">
      <c r="B443" s="1">
        <f t="shared" si="6"/>
        <v>220000</v>
      </c>
      <c r="C443">
        <f>ROUNDDOWN(VLOOKUP(B443,X22テーブル!B$4:E$50,3)*B443+VLOOKUP(B443,X22テーブル!B$4:E$50,4),0)</f>
        <v>812</v>
      </c>
    </row>
    <row r="444" spans="2:3" x14ac:dyDescent="0.15">
      <c r="B444" s="1">
        <f t="shared" si="6"/>
        <v>220500</v>
      </c>
      <c r="C444">
        <f>ROUNDDOWN(VLOOKUP(B444,X22テーブル!B$4:E$50,3)*B444+VLOOKUP(B444,X22テーブル!B$4:E$50,4),0)</f>
        <v>812</v>
      </c>
    </row>
    <row r="445" spans="2:3" x14ac:dyDescent="0.15">
      <c r="B445" s="1">
        <f t="shared" si="6"/>
        <v>221000</v>
      </c>
      <c r="C445">
        <f>ROUNDDOWN(VLOOKUP(B445,X22テーブル!B$4:E$50,3)*B445+VLOOKUP(B445,X22テーブル!B$4:E$50,4),0)</f>
        <v>813</v>
      </c>
    </row>
    <row r="446" spans="2:3" x14ac:dyDescent="0.15">
      <c r="B446" s="1">
        <f t="shared" si="6"/>
        <v>221500</v>
      </c>
      <c r="C446">
        <f>ROUNDDOWN(VLOOKUP(B446,X22テーブル!B$4:E$50,3)*B446+VLOOKUP(B446,X22テーブル!B$4:E$50,4),0)</f>
        <v>813</v>
      </c>
    </row>
    <row r="447" spans="2:3" x14ac:dyDescent="0.15">
      <c r="B447" s="1">
        <f t="shared" si="6"/>
        <v>222000</v>
      </c>
      <c r="C447">
        <f>ROUNDDOWN(VLOOKUP(B447,X22テーブル!B$4:E$50,3)*B447+VLOOKUP(B447,X22テーブル!B$4:E$50,4),0)</f>
        <v>813</v>
      </c>
    </row>
    <row r="448" spans="2:3" x14ac:dyDescent="0.15">
      <c r="B448" s="1">
        <f t="shared" si="6"/>
        <v>222500</v>
      </c>
      <c r="C448">
        <f>ROUNDDOWN(VLOOKUP(B448,X22テーブル!B$4:E$50,3)*B448+VLOOKUP(B448,X22テーブル!B$4:E$50,4),0)</f>
        <v>813</v>
      </c>
    </row>
    <row r="449" spans="2:3" x14ac:dyDescent="0.15">
      <c r="B449" s="1">
        <f t="shared" si="6"/>
        <v>223000</v>
      </c>
      <c r="C449">
        <f>ROUNDDOWN(VLOOKUP(B449,X22テーブル!B$4:E$50,3)*B449+VLOOKUP(B449,X22テーブル!B$4:E$50,4),0)</f>
        <v>814</v>
      </c>
    </row>
    <row r="450" spans="2:3" x14ac:dyDescent="0.15">
      <c r="B450" s="1">
        <f t="shared" si="6"/>
        <v>223500</v>
      </c>
      <c r="C450">
        <f>ROUNDDOWN(VLOOKUP(B450,X22テーブル!B$4:E$50,3)*B450+VLOOKUP(B450,X22テーブル!B$4:E$50,4),0)</f>
        <v>814</v>
      </c>
    </row>
    <row r="451" spans="2:3" x14ac:dyDescent="0.15">
      <c r="B451" s="1">
        <f t="shared" si="6"/>
        <v>224000</v>
      </c>
      <c r="C451">
        <f>ROUNDDOWN(VLOOKUP(B451,X22テーブル!B$4:E$50,3)*B451+VLOOKUP(B451,X22テーブル!B$4:E$50,4),0)</f>
        <v>814</v>
      </c>
    </row>
    <row r="452" spans="2:3" x14ac:dyDescent="0.15">
      <c r="B452" s="1">
        <f t="shared" si="6"/>
        <v>224500</v>
      </c>
      <c r="C452">
        <f>ROUNDDOWN(VLOOKUP(B452,X22テーブル!B$4:E$50,3)*B452+VLOOKUP(B452,X22テーブル!B$4:E$50,4),0)</f>
        <v>814</v>
      </c>
    </row>
    <row r="453" spans="2:3" x14ac:dyDescent="0.15">
      <c r="B453" s="1">
        <f t="shared" si="6"/>
        <v>225000</v>
      </c>
      <c r="C453">
        <f>ROUNDDOWN(VLOOKUP(B453,X22テーブル!B$4:E$50,3)*B453+VLOOKUP(B453,X22テーブル!B$4:E$50,4),0)</f>
        <v>815</v>
      </c>
    </row>
    <row r="454" spans="2:3" x14ac:dyDescent="0.15">
      <c r="B454" s="1">
        <f t="shared" ref="B454:B517" si="7">+B453+500</f>
        <v>225500</v>
      </c>
      <c r="C454">
        <f>ROUNDDOWN(VLOOKUP(B454,X22テーブル!B$4:E$50,3)*B454+VLOOKUP(B454,X22テーブル!B$4:E$50,4),0)</f>
        <v>815</v>
      </c>
    </row>
    <row r="455" spans="2:3" x14ac:dyDescent="0.15">
      <c r="B455" s="1">
        <f t="shared" si="7"/>
        <v>226000</v>
      </c>
      <c r="C455">
        <f>ROUNDDOWN(VLOOKUP(B455,X22テーブル!B$4:E$50,3)*B455+VLOOKUP(B455,X22テーブル!B$4:E$50,4),0)</f>
        <v>815</v>
      </c>
    </row>
    <row r="456" spans="2:3" x14ac:dyDescent="0.15">
      <c r="B456" s="1">
        <f t="shared" si="7"/>
        <v>226500</v>
      </c>
      <c r="C456">
        <f>ROUNDDOWN(VLOOKUP(B456,X22テーブル!B$4:E$50,3)*B456+VLOOKUP(B456,X22テーブル!B$4:E$50,4),0)</f>
        <v>815</v>
      </c>
    </row>
    <row r="457" spans="2:3" x14ac:dyDescent="0.15">
      <c r="B457" s="1">
        <f t="shared" si="7"/>
        <v>227000</v>
      </c>
      <c r="C457">
        <f>ROUNDDOWN(VLOOKUP(B457,X22テーブル!B$4:E$50,3)*B457+VLOOKUP(B457,X22テーブル!B$4:E$50,4),0)</f>
        <v>815</v>
      </c>
    </row>
    <row r="458" spans="2:3" x14ac:dyDescent="0.15">
      <c r="B458" s="1">
        <f t="shared" si="7"/>
        <v>227500</v>
      </c>
      <c r="C458">
        <f>ROUNDDOWN(VLOOKUP(B458,X22テーブル!B$4:E$50,3)*B458+VLOOKUP(B458,X22テーブル!B$4:E$50,4),0)</f>
        <v>816</v>
      </c>
    </row>
    <row r="459" spans="2:3" x14ac:dyDescent="0.15">
      <c r="B459" s="1">
        <f t="shared" si="7"/>
        <v>228000</v>
      </c>
      <c r="C459">
        <f>ROUNDDOWN(VLOOKUP(B459,X22テーブル!B$4:E$50,3)*B459+VLOOKUP(B459,X22テーブル!B$4:E$50,4),0)</f>
        <v>816</v>
      </c>
    </row>
    <row r="460" spans="2:3" x14ac:dyDescent="0.15">
      <c r="B460" s="1">
        <f t="shared" si="7"/>
        <v>228500</v>
      </c>
      <c r="C460">
        <f>ROUNDDOWN(VLOOKUP(B460,X22テーブル!B$4:E$50,3)*B460+VLOOKUP(B460,X22テーブル!B$4:E$50,4),0)</f>
        <v>816</v>
      </c>
    </row>
    <row r="461" spans="2:3" x14ac:dyDescent="0.15">
      <c r="B461" s="1">
        <f t="shared" si="7"/>
        <v>229000</v>
      </c>
      <c r="C461">
        <f>ROUNDDOWN(VLOOKUP(B461,X22テーブル!B$4:E$50,3)*B461+VLOOKUP(B461,X22テーブル!B$4:E$50,4),0)</f>
        <v>816</v>
      </c>
    </row>
    <row r="462" spans="2:3" x14ac:dyDescent="0.15">
      <c r="B462" s="1">
        <f t="shared" si="7"/>
        <v>229500</v>
      </c>
      <c r="C462">
        <f>ROUNDDOWN(VLOOKUP(B462,X22テーブル!B$4:E$50,3)*B462+VLOOKUP(B462,X22テーブル!B$4:E$50,4),0)</f>
        <v>817</v>
      </c>
    </row>
    <row r="463" spans="2:3" x14ac:dyDescent="0.15">
      <c r="B463" s="1">
        <f t="shared" si="7"/>
        <v>230000</v>
      </c>
      <c r="C463">
        <f>ROUNDDOWN(VLOOKUP(B463,X22テーブル!B$4:E$50,3)*B463+VLOOKUP(B463,X22テーブル!B$4:E$50,4),0)</f>
        <v>817</v>
      </c>
    </row>
    <row r="464" spans="2:3" x14ac:dyDescent="0.15">
      <c r="B464" s="1">
        <f t="shared" si="7"/>
        <v>230500</v>
      </c>
      <c r="C464">
        <f>ROUNDDOWN(VLOOKUP(B464,X22テーブル!B$4:E$50,3)*B464+VLOOKUP(B464,X22テーブル!B$4:E$50,4),0)</f>
        <v>817</v>
      </c>
    </row>
    <row r="465" spans="2:3" x14ac:dyDescent="0.15">
      <c r="B465" s="1">
        <f t="shared" si="7"/>
        <v>231000</v>
      </c>
      <c r="C465">
        <f>ROUNDDOWN(VLOOKUP(B465,X22テーブル!B$4:E$50,3)*B465+VLOOKUP(B465,X22テーブル!B$4:E$50,4),0)</f>
        <v>817</v>
      </c>
    </row>
    <row r="466" spans="2:3" x14ac:dyDescent="0.15">
      <c r="B466" s="1">
        <f t="shared" si="7"/>
        <v>231500</v>
      </c>
      <c r="C466">
        <f>ROUNDDOWN(VLOOKUP(B466,X22テーブル!B$4:E$50,3)*B466+VLOOKUP(B466,X22テーブル!B$4:E$50,4),0)</f>
        <v>818</v>
      </c>
    </row>
    <row r="467" spans="2:3" x14ac:dyDescent="0.15">
      <c r="B467" s="1">
        <f t="shared" si="7"/>
        <v>232000</v>
      </c>
      <c r="C467">
        <f>ROUNDDOWN(VLOOKUP(B467,X22テーブル!B$4:E$50,3)*B467+VLOOKUP(B467,X22テーブル!B$4:E$50,4),0)</f>
        <v>818</v>
      </c>
    </row>
    <row r="468" spans="2:3" x14ac:dyDescent="0.15">
      <c r="B468" s="1">
        <f t="shared" si="7"/>
        <v>232500</v>
      </c>
      <c r="C468">
        <f>ROUNDDOWN(VLOOKUP(B468,X22テーブル!B$4:E$50,3)*B468+VLOOKUP(B468,X22テーブル!B$4:E$50,4),0)</f>
        <v>818</v>
      </c>
    </row>
    <row r="469" spans="2:3" x14ac:dyDescent="0.15">
      <c r="B469" s="1">
        <f t="shared" si="7"/>
        <v>233000</v>
      </c>
      <c r="C469">
        <f>ROUNDDOWN(VLOOKUP(B469,X22テーブル!B$4:E$50,3)*B469+VLOOKUP(B469,X22テーブル!B$4:E$50,4),0)</f>
        <v>818</v>
      </c>
    </row>
    <row r="470" spans="2:3" x14ac:dyDescent="0.15">
      <c r="B470" s="1">
        <f t="shared" si="7"/>
        <v>233500</v>
      </c>
      <c r="C470">
        <f>ROUNDDOWN(VLOOKUP(B470,X22テーブル!B$4:E$50,3)*B470+VLOOKUP(B470,X22テーブル!B$4:E$50,4),0)</f>
        <v>819</v>
      </c>
    </row>
    <row r="471" spans="2:3" x14ac:dyDescent="0.15">
      <c r="B471" s="1">
        <f t="shared" si="7"/>
        <v>234000</v>
      </c>
      <c r="C471">
        <f>ROUNDDOWN(VLOOKUP(B471,X22テーブル!B$4:E$50,3)*B471+VLOOKUP(B471,X22テーブル!B$4:E$50,4),0)</f>
        <v>819</v>
      </c>
    </row>
    <row r="472" spans="2:3" x14ac:dyDescent="0.15">
      <c r="B472" s="1">
        <f t="shared" si="7"/>
        <v>234500</v>
      </c>
      <c r="C472">
        <f>ROUNDDOWN(VLOOKUP(B472,X22テーブル!B$4:E$50,3)*B472+VLOOKUP(B472,X22テーブル!B$4:E$50,4),0)</f>
        <v>819</v>
      </c>
    </row>
    <row r="473" spans="2:3" x14ac:dyDescent="0.15">
      <c r="B473" s="1">
        <f t="shared" si="7"/>
        <v>235000</v>
      </c>
      <c r="C473">
        <f>ROUNDDOWN(VLOOKUP(B473,X22テーブル!B$4:E$50,3)*B473+VLOOKUP(B473,X22テーブル!B$4:E$50,4),0)</f>
        <v>819</v>
      </c>
    </row>
    <row r="474" spans="2:3" x14ac:dyDescent="0.15">
      <c r="B474" s="1">
        <f t="shared" si="7"/>
        <v>235500</v>
      </c>
      <c r="C474">
        <f>ROUNDDOWN(VLOOKUP(B474,X22テーブル!B$4:E$50,3)*B474+VLOOKUP(B474,X22テーブル!B$4:E$50,4),0)</f>
        <v>820</v>
      </c>
    </row>
    <row r="475" spans="2:3" x14ac:dyDescent="0.15">
      <c r="B475" s="1">
        <f t="shared" si="7"/>
        <v>236000</v>
      </c>
      <c r="C475">
        <f>ROUNDDOWN(VLOOKUP(B475,X22テーブル!B$4:E$50,3)*B475+VLOOKUP(B475,X22テーブル!B$4:E$50,4),0)</f>
        <v>820</v>
      </c>
    </row>
    <row r="476" spans="2:3" x14ac:dyDescent="0.15">
      <c r="B476" s="1">
        <f t="shared" si="7"/>
        <v>236500</v>
      </c>
      <c r="C476">
        <f>ROUNDDOWN(VLOOKUP(B476,X22テーブル!B$4:E$50,3)*B476+VLOOKUP(B476,X22テーブル!B$4:E$50,4),0)</f>
        <v>820</v>
      </c>
    </row>
    <row r="477" spans="2:3" x14ac:dyDescent="0.15">
      <c r="B477" s="1">
        <f t="shared" si="7"/>
        <v>237000</v>
      </c>
      <c r="C477">
        <f>ROUNDDOWN(VLOOKUP(B477,X22テーブル!B$4:E$50,3)*B477+VLOOKUP(B477,X22テーブル!B$4:E$50,4),0)</f>
        <v>820</v>
      </c>
    </row>
    <row r="478" spans="2:3" x14ac:dyDescent="0.15">
      <c r="B478" s="1">
        <f t="shared" si="7"/>
        <v>237500</v>
      </c>
      <c r="C478">
        <f>ROUNDDOWN(VLOOKUP(B478,X22テーブル!B$4:E$50,3)*B478+VLOOKUP(B478,X22テーブル!B$4:E$50,4),0)</f>
        <v>821</v>
      </c>
    </row>
    <row r="479" spans="2:3" x14ac:dyDescent="0.15">
      <c r="B479" s="1">
        <f t="shared" si="7"/>
        <v>238000</v>
      </c>
      <c r="C479">
        <f>ROUNDDOWN(VLOOKUP(B479,X22テーブル!B$4:E$50,3)*B479+VLOOKUP(B479,X22テーブル!B$4:E$50,4),0)</f>
        <v>821</v>
      </c>
    </row>
    <row r="480" spans="2:3" x14ac:dyDescent="0.15">
      <c r="B480" s="1">
        <f t="shared" si="7"/>
        <v>238500</v>
      </c>
      <c r="C480">
        <f>ROUNDDOWN(VLOOKUP(B480,X22テーブル!B$4:E$50,3)*B480+VLOOKUP(B480,X22テーブル!B$4:E$50,4),0)</f>
        <v>821</v>
      </c>
    </row>
    <row r="481" spans="2:3" x14ac:dyDescent="0.15">
      <c r="B481" s="1">
        <f t="shared" si="7"/>
        <v>239000</v>
      </c>
      <c r="C481">
        <f>ROUNDDOWN(VLOOKUP(B481,X22テーブル!B$4:E$50,3)*B481+VLOOKUP(B481,X22テーブル!B$4:E$50,4),0)</f>
        <v>821</v>
      </c>
    </row>
    <row r="482" spans="2:3" x14ac:dyDescent="0.15">
      <c r="B482" s="1">
        <f t="shared" si="7"/>
        <v>239500</v>
      </c>
      <c r="C482">
        <f>ROUNDDOWN(VLOOKUP(B482,X22テーブル!B$4:E$50,3)*B482+VLOOKUP(B482,X22テーブル!B$4:E$50,4),0)</f>
        <v>821</v>
      </c>
    </row>
    <row r="483" spans="2:3" x14ac:dyDescent="0.15">
      <c r="B483" s="1">
        <f t="shared" si="7"/>
        <v>240000</v>
      </c>
      <c r="C483">
        <f>ROUNDDOWN(VLOOKUP(B483,X22テーブル!B$4:E$50,3)*B483+VLOOKUP(B483,X22テーブル!B$4:E$50,4),0)</f>
        <v>822</v>
      </c>
    </row>
    <row r="484" spans="2:3" x14ac:dyDescent="0.15">
      <c r="B484" s="1">
        <f t="shared" si="7"/>
        <v>240500</v>
      </c>
      <c r="C484">
        <f>ROUNDDOWN(VLOOKUP(B484,X22テーブル!B$4:E$50,3)*B484+VLOOKUP(B484,X22テーブル!B$4:E$50,4),0)</f>
        <v>822</v>
      </c>
    </row>
    <row r="485" spans="2:3" x14ac:dyDescent="0.15">
      <c r="B485" s="1">
        <f t="shared" si="7"/>
        <v>241000</v>
      </c>
      <c r="C485">
        <f>ROUNDDOWN(VLOOKUP(B485,X22テーブル!B$4:E$50,3)*B485+VLOOKUP(B485,X22テーブル!B$4:E$50,4),0)</f>
        <v>822</v>
      </c>
    </row>
    <row r="486" spans="2:3" x14ac:dyDescent="0.15">
      <c r="B486" s="1">
        <f t="shared" si="7"/>
        <v>241500</v>
      </c>
      <c r="C486">
        <f>ROUNDDOWN(VLOOKUP(B486,X22テーブル!B$4:E$50,3)*B486+VLOOKUP(B486,X22テーブル!B$4:E$50,4),0)</f>
        <v>822</v>
      </c>
    </row>
    <row r="487" spans="2:3" x14ac:dyDescent="0.15">
      <c r="B487" s="1">
        <f t="shared" si="7"/>
        <v>242000</v>
      </c>
      <c r="C487">
        <f>ROUNDDOWN(VLOOKUP(B487,X22テーブル!B$4:E$50,3)*B487+VLOOKUP(B487,X22テーブル!B$4:E$50,4),0)</f>
        <v>823</v>
      </c>
    </row>
    <row r="488" spans="2:3" x14ac:dyDescent="0.15">
      <c r="B488" s="1">
        <f t="shared" si="7"/>
        <v>242500</v>
      </c>
      <c r="C488">
        <f>ROUNDDOWN(VLOOKUP(B488,X22テーブル!B$4:E$50,3)*B488+VLOOKUP(B488,X22テーブル!B$4:E$50,4),0)</f>
        <v>823</v>
      </c>
    </row>
    <row r="489" spans="2:3" x14ac:dyDescent="0.15">
      <c r="B489" s="1">
        <f t="shared" si="7"/>
        <v>243000</v>
      </c>
      <c r="C489">
        <f>ROUNDDOWN(VLOOKUP(B489,X22テーブル!B$4:E$50,3)*B489+VLOOKUP(B489,X22テーブル!B$4:E$50,4),0)</f>
        <v>823</v>
      </c>
    </row>
    <row r="490" spans="2:3" x14ac:dyDescent="0.15">
      <c r="B490" s="1">
        <f t="shared" si="7"/>
        <v>243500</v>
      </c>
      <c r="C490">
        <f>ROUNDDOWN(VLOOKUP(B490,X22テーブル!B$4:E$50,3)*B490+VLOOKUP(B490,X22テーブル!B$4:E$50,4),0)</f>
        <v>823</v>
      </c>
    </row>
    <row r="491" spans="2:3" x14ac:dyDescent="0.15">
      <c r="B491" s="1">
        <f t="shared" si="7"/>
        <v>244000</v>
      </c>
      <c r="C491">
        <f>ROUNDDOWN(VLOOKUP(B491,X22テーブル!B$4:E$50,3)*B491+VLOOKUP(B491,X22テーブル!B$4:E$50,4),0)</f>
        <v>824</v>
      </c>
    </row>
    <row r="492" spans="2:3" x14ac:dyDescent="0.15">
      <c r="B492" s="1">
        <f t="shared" si="7"/>
        <v>244500</v>
      </c>
      <c r="C492">
        <f>ROUNDDOWN(VLOOKUP(B492,X22テーブル!B$4:E$50,3)*B492+VLOOKUP(B492,X22テーブル!B$4:E$50,4),0)</f>
        <v>824</v>
      </c>
    </row>
    <row r="493" spans="2:3" x14ac:dyDescent="0.15">
      <c r="B493" s="1">
        <f t="shared" si="7"/>
        <v>245000</v>
      </c>
      <c r="C493">
        <f>ROUNDDOWN(VLOOKUP(B493,X22テーブル!B$4:E$50,3)*B493+VLOOKUP(B493,X22テーブル!B$4:E$50,4),0)</f>
        <v>824</v>
      </c>
    </row>
    <row r="494" spans="2:3" x14ac:dyDescent="0.15">
      <c r="B494" s="1">
        <f t="shared" si="7"/>
        <v>245500</v>
      </c>
      <c r="C494">
        <f>ROUNDDOWN(VLOOKUP(B494,X22テーブル!B$4:E$50,3)*B494+VLOOKUP(B494,X22テーブル!B$4:E$50,4),0)</f>
        <v>824</v>
      </c>
    </row>
    <row r="495" spans="2:3" x14ac:dyDescent="0.15">
      <c r="B495" s="1">
        <f t="shared" si="7"/>
        <v>246000</v>
      </c>
      <c r="C495">
        <f>ROUNDDOWN(VLOOKUP(B495,X22テーブル!B$4:E$50,3)*B495+VLOOKUP(B495,X22テーブル!B$4:E$50,4),0)</f>
        <v>825</v>
      </c>
    </row>
    <row r="496" spans="2:3" x14ac:dyDescent="0.15">
      <c r="B496" s="1">
        <f t="shared" si="7"/>
        <v>246500</v>
      </c>
      <c r="C496">
        <f>ROUNDDOWN(VLOOKUP(B496,X22テーブル!B$4:E$50,3)*B496+VLOOKUP(B496,X22テーブル!B$4:E$50,4),0)</f>
        <v>825</v>
      </c>
    </row>
    <row r="497" spans="2:3" x14ac:dyDescent="0.15">
      <c r="B497" s="1">
        <f t="shared" si="7"/>
        <v>247000</v>
      </c>
      <c r="C497">
        <f>ROUNDDOWN(VLOOKUP(B497,X22テーブル!B$4:E$50,3)*B497+VLOOKUP(B497,X22テーブル!B$4:E$50,4),0)</f>
        <v>825</v>
      </c>
    </row>
    <row r="498" spans="2:3" x14ac:dyDescent="0.15">
      <c r="B498" s="1">
        <f t="shared" si="7"/>
        <v>247500</v>
      </c>
      <c r="C498">
        <f>ROUNDDOWN(VLOOKUP(B498,X22テーブル!B$4:E$50,3)*B498+VLOOKUP(B498,X22テーブル!B$4:E$50,4),0)</f>
        <v>825</v>
      </c>
    </row>
    <row r="499" spans="2:3" x14ac:dyDescent="0.15">
      <c r="B499" s="1">
        <f t="shared" si="7"/>
        <v>248000</v>
      </c>
      <c r="C499">
        <f>ROUNDDOWN(VLOOKUP(B499,X22テーブル!B$4:E$50,3)*B499+VLOOKUP(B499,X22テーブル!B$4:E$50,4),0)</f>
        <v>826</v>
      </c>
    </row>
    <row r="500" spans="2:3" x14ac:dyDescent="0.15">
      <c r="B500" s="1">
        <f t="shared" si="7"/>
        <v>248500</v>
      </c>
      <c r="C500">
        <f>ROUNDDOWN(VLOOKUP(B500,X22テーブル!B$4:E$50,3)*B500+VLOOKUP(B500,X22テーブル!B$4:E$50,4),0)</f>
        <v>826</v>
      </c>
    </row>
    <row r="501" spans="2:3" x14ac:dyDescent="0.15">
      <c r="B501" s="1">
        <f t="shared" si="7"/>
        <v>249000</v>
      </c>
      <c r="C501">
        <f>ROUNDDOWN(VLOOKUP(B501,X22テーブル!B$4:E$50,3)*B501+VLOOKUP(B501,X22テーブル!B$4:E$50,4),0)</f>
        <v>826</v>
      </c>
    </row>
    <row r="502" spans="2:3" x14ac:dyDescent="0.15">
      <c r="B502" s="1">
        <f t="shared" si="7"/>
        <v>249500</v>
      </c>
      <c r="C502">
        <f>ROUNDDOWN(VLOOKUP(B502,X22テーブル!B$4:E$50,3)*B502+VLOOKUP(B502,X22テーブル!B$4:E$50,4),0)</f>
        <v>826</v>
      </c>
    </row>
    <row r="503" spans="2:3" x14ac:dyDescent="0.15">
      <c r="B503" s="1">
        <f t="shared" si="7"/>
        <v>250000</v>
      </c>
      <c r="C503">
        <f>ROUNDDOWN(VLOOKUP(B503,X22テーブル!B$4:E$50,3)*B503+VLOOKUP(B503,X22テーブル!B$4:E$50,4),0)</f>
        <v>827</v>
      </c>
    </row>
    <row r="504" spans="2:3" x14ac:dyDescent="0.15">
      <c r="B504" s="1">
        <f t="shared" si="7"/>
        <v>250500</v>
      </c>
      <c r="C504">
        <f>ROUNDDOWN(VLOOKUP(B504,X22テーブル!B$4:E$50,3)*B504+VLOOKUP(B504,X22テーブル!B$4:E$50,4),0)</f>
        <v>827</v>
      </c>
    </row>
    <row r="505" spans="2:3" x14ac:dyDescent="0.15">
      <c r="B505" s="1">
        <f t="shared" si="7"/>
        <v>251000</v>
      </c>
      <c r="C505">
        <f>ROUNDDOWN(VLOOKUP(B505,X22テーブル!B$4:E$50,3)*B505+VLOOKUP(B505,X22テーブル!B$4:E$50,4),0)</f>
        <v>827</v>
      </c>
    </row>
    <row r="506" spans="2:3" x14ac:dyDescent="0.15">
      <c r="B506" s="1">
        <f t="shared" si="7"/>
        <v>251500</v>
      </c>
      <c r="C506">
        <f>ROUNDDOWN(VLOOKUP(B506,X22テーブル!B$4:E$50,3)*B506+VLOOKUP(B506,X22テーブル!B$4:E$50,4),0)</f>
        <v>827</v>
      </c>
    </row>
    <row r="507" spans="2:3" x14ac:dyDescent="0.15">
      <c r="B507" s="1">
        <f t="shared" si="7"/>
        <v>252000</v>
      </c>
      <c r="C507">
        <f>ROUNDDOWN(VLOOKUP(B507,X22テーブル!B$4:E$50,3)*B507+VLOOKUP(B507,X22テーブル!B$4:E$50,4),0)</f>
        <v>827</v>
      </c>
    </row>
    <row r="508" spans="2:3" x14ac:dyDescent="0.15">
      <c r="B508" s="1">
        <f t="shared" si="7"/>
        <v>252500</v>
      </c>
      <c r="C508">
        <f>ROUNDDOWN(VLOOKUP(B508,X22テーブル!B$4:E$50,3)*B508+VLOOKUP(B508,X22テーブル!B$4:E$50,4),0)</f>
        <v>828</v>
      </c>
    </row>
    <row r="509" spans="2:3" x14ac:dyDescent="0.15">
      <c r="B509" s="1">
        <f t="shared" si="7"/>
        <v>253000</v>
      </c>
      <c r="C509">
        <f>ROUNDDOWN(VLOOKUP(B509,X22テーブル!B$4:E$50,3)*B509+VLOOKUP(B509,X22テーブル!B$4:E$50,4),0)</f>
        <v>828</v>
      </c>
    </row>
    <row r="510" spans="2:3" x14ac:dyDescent="0.15">
      <c r="B510" s="1">
        <f t="shared" si="7"/>
        <v>253500</v>
      </c>
      <c r="C510">
        <f>ROUNDDOWN(VLOOKUP(B510,X22テーブル!B$4:E$50,3)*B510+VLOOKUP(B510,X22テーブル!B$4:E$50,4),0)</f>
        <v>828</v>
      </c>
    </row>
    <row r="511" spans="2:3" x14ac:dyDescent="0.15">
      <c r="B511" s="1">
        <f t="shared" si="7"/>
        <v>254000</v>
      </c>
      <c r="C511">
        <f>ROUNDDOWN(VLOOKUP(B511,X22テーブル!B$4:E$50,3)*B511+VLOOKUP(B511,X22テーブル!B$4:E$50,4),0)</f>
        <v>828</v>
      </c>
    </row>
    <row r="512" spans="2:3" x14ac:dyDescent="0.15">
      <c r="B512" s="1">
        <f t="shared" si="7"/>
        <v>254500</v>
      </c>
      <c r="C512">
        <f>ROUNDDOWN(VLOOKUP(B512,X22テーブル!B$4:E$50,3)*B512+VLOOKUP(B512,X22テーブル!B$4:E$50,4),0)</f>
        <v>828</v>
      </c>
    </row>
    <row r="513" spans="2:3" x14ac:dyDescent="0.15">
      <c r="B513" s="1">
        <f t="shared" si="7"/>
        <v>255000</v>
      </c>
      <c r="C513">
        <f>ROUNDDOWN(VLOOKUP(B513,X22テーブル!B$4:E$50,3)*B513+VLOOKUP(B513,X22テーブル!B$4:E$50,4),0)</f>
        <v>829</v>
      </c>
    </row>
    <row r="514" spans="2:3" x14ac:dyDescent="0.15">
      <c r="B514" s="1">
        <f t="shared" si="7"/>
        <v>255500</v>
      </c>
      <c r="C514">
        <f>ROUNDDOWN(VLOOKUP(B514,X22テーブル!B$4:E$50,3)*B514+VLOOKUP(B514,X22テーブル!B$4:E$50,4),0)</f>
        <v>829</v>
      </c>
    </row>
    <row r="515" spans="2:3" x14ac:dyDescent="0.15">
      <c r="B515" s="1">
        <f t="shared" si="7"/>
        <v>256000</v>
      </c>
      <c r="C515">
        <f>ROUNDDOWN(VLOOKUP(B515,X22テーブル!B$4:E$50,3)*B515+VLOOKUP(B515,X22テーブル!B$4:E$50,4),0)</f>
        <v>829</v>
      </c>
    </row>
    <row r="516" spans="2:3" x14ac:dyDescent="0.15">
      <c r="B516" s="1">
        <f t="shared" si="7"/>
        <v>256500</v>
      </c>
      <c r="C516">
        <f>ROUNDDOWN(VLOOKUP(B516,X22テーブル!B$4:E$50,3)*B516+VLOOKUP(B516,X22テーブル!B$4:E$50,4),0)</f>
        <v>829</v>
      </c>
    </row>
    <row r="517" spans="2:3" x14ac:dyDescent="0.15">
      <c r="B517" s="1">
        <f t="shared" si="7"/>
        <v>257000</v>
      </c>
      <c r="C517">
        <f>ROUNDDOWN(VLOOKUP(B517,X22テーブル!B$4:E$50,3)*B517+VLOOKUP(B517,X22テーブル!B$4:E$50,4),0)</f>
        <v>829</v>
      </c>
    </row>
    <row r="518" spans="2:3" x14ac:dyDescent="0.15">
      <c r="B518" s="1">
        <f t="shared" ref="B518:B581" si="8">+B517+500</f>
        <v>257500</v>
      </c>
      <c r="C518">
        <f>ROUNDDOWN(VLOOKUP(B518,X22テーブル!B$4:E$50,3)*B518+VLOOKUP(B518,X22テーブル!B$4:E$50,4),0)</f>
        <v>830</v>
      </c>
    </row>
    <row r="519" spans="2:3" x14ac:dyDescent="0.15">
      <c r="B519" s="1">
        <f t="shared" si="8"/>
        <v>258000</v>
      </c>
      <c r="C519">
        <f>ROUNDDOWN(VLOOKUP(B519,X22テーブル!B$4:E$50,3)*B519+VLOOKUP(B519,X22テーブル!B$4:E$50,4),0)</f>
        <v>830</v>
      </c>
    </row>
    <row r="520" spans="2:3" x14ac:dyDescent="0.15">
      <c r="B520" s="1">
        <f t="shared" si="8"/>
        <v>258500</v>
      </c>
      <c r="C520">
        <f>ROUNDDOWN(VLOOKUP(B520,X22テーブル!B$4:E$50,3)*B520+VLOOKUP(B520,X22テーブル!B$4:E$50,4),0)</f>
        <v>830</v>
      </c>
    </row>
    <row r="521" spans="2:3" x14ac:dyDescent="0.15">
      <c r="B521" s="1">
        <f t="shared" si="8"/>
        <v>259000</v>
      </c>
      <c r="C521">
        <f>ROUNDDOWN(VLOOKUP(B521,X22テーブル!B$4:E$50,3)*B521+VLOOKUP(B521,X22テーブル!B$4:E$50,4),0)</f>
        <v>830</v>
      </c>
    </row>
    <row r="522" spans="2:3" x14ac:dyDescent="0.15">
      <c r="B522" s="1">
        <f t="shared" si="8"/>
        <v>259500</v>
      </c>
      <c r="C522">
        <f>ROUNDDOWN(VLOOKUP(B522,X22テーブル!B$4:E$50,3)*B522+VLOOKUP(B522,X22テーブル!B$4:E$50,4),0)</f>
        <v>830</v>
      </c>
    </row>
    <row r="523" spans="2:3" x14ac:dyDescent="0.15">
      <c r="B523" s="1">
        <f t="shared" si="8"/>
        <v>260000</v>
      </c>
      <c r="C523">
        <f>ROUNDDOWN(VLOOKUP(B523,X22テーブル!B$4:E$50,3)*B523+VLOOKUP(B523,X22テーブル!B$4:E$50,4),0)</f>
        <v>831</v>
      </c>
    </row>
    <row r="524" spans="2:3" x14ac:dyDescent="0.15">
      <c r="B524" s="1">
        <f t="shared" si="8"/>
        <v>260500</v>
      </c>
      <c r="C524">
        <f>ROUNDDOWN(VLOOKUP(B524,X22テーブル!B$4:E$50,3)*B524+VLOOKUP(B524,X22テーブル!B$4:E$50,4),0)</f>
        <v>831</v>
      </c>
    </row>
    <row r="525" spans="2:3" x14ac:dyDescent="0.15">
      <c r="B525" s="1">
        <f t="shared" si="8"/>
        <v>261000</v>
      </c>
      <c r="C525">
        <f>ROUNDDOWN(VLOOKUP(B525,X22テーブル!B$4:E$50,3)*B525+VLOOKUP(B525,X22テーブル!B$4:E$50,4),0)</f>
        <v>831</v>
      </c>
    </row>
    <row r="526" spans="2:3" x14ac:dyDescent="0.15">
      <c r="B526" s="1">
        <f t="shared" si="8"/>
        <v>261500</v>
      </c>
      <c r="C526">
        <f>ROUNDDOWN(VLOOKUP(B526,X22テーブル!B$4:E$50,3)*B526+VLOOKUP(B526,X22テーブル!B$4:E$50,4),0)</f>
        <v>831</v>
      </c>
    </row>
    <row r="527" spans="2:3" x14ac:dyDescent="0.15">
      <c r="B527" s="1">
        <f t="shared" si="8"/>
        <v>262000</v>
      </c>
      <c r="C527">
        <f>ROUNDDOWN(VLOOKUP(B527,X22テーブル!B$4:E$50,3)*B527+VLOOKUP(B527,X22テーブル!B$4:E$50,4),0)</f>
        <v>832</v>
      </c>
    </row>
    <row r="528" spans="2:3" x14ac:dyDescent="0.15">
      <c r="B528" s="1">
        <f t="shared" si="8"/>
        <v>262500</v>
      </c>
      <c r="C528">
        <f>ROUNDDOWN(VLOOKUP(B528,X22テーブル!B$4:E$50,3)*B528+VLOOKUP(B528,X22テーブル!B$4:E$50,4),0)</f>
        <v>832</v>
      </c>
    </row>
    <row r="529" spans="2:3" x14ac:dyDescent="0.15">
      <c r="B529" s="1">
        <f t="shared" si="8"/>
        <v>263000</v>
      </c>
      <c r="C529">
        <f>ROUNDDOWN(VLOOKUP(B529,X22テーブル!B$4:E$50,3)*B529+VLOOKUP(B529,X22テーブル!B$4:E$50,4),0)</f>
        <v>832</v>
      </c>
    </row>
    <row r="530" spans="2:3" x14ac:dyDescent="0.15">
      <c r="B530" s="1">
        <f t="shared" si="8"/>
        <v>263500</v>
      </c>
      <c r="C530">
        <f>ROUNDDOWN(VLOOKUP(B530,X22テーブル!B$4:E$50,3)*B530+VLOOKUP(B530,X22テーブル!B$4:E$50,4),0)</f>
        <v>832</v>
      </c>
    </row>
    <row r="531" spans="2:3" x14ac:dyDescent="0.15">
      <c r="B531" s="1">
        <f t="shared" si="8"/>
        <v>264000</v>
      </c>
      <c r="C531">
        <f>ROUNDDOWN(VLOOKUP(B531,X22テーブル!B$4:E$50,3)*B531+VLOOKUP(B531,X22テーブル!B$4:E$50,4),0)</f>
        <v>832</v>
      </c>
    </row>
    <row r="532" spans="2:3" x14ac:dyDescent="0.15">
      <c r="B532" s="1">
        <f t="shared" si="8"/>
        <v>264500</v>
      </c>
      <c r="C532">
        <f>ROUNDDOWN(VLOOKUP(B532,X22テーブル!B$4:E$50,3)*B532+VLOOKUP(B532,X22テーブル!B$4:E$50,4),0)</f>
        <v>833</v>
      </c>
    </row>
    <row r="533" spans="2:3" x14ac:dyDescent="0.15">
      <c r="B533" s="1">
        <f t="shared" si="8"/>
        <v>265000</v>
      </c>
      <c r="C533">
        <f>ROUNDDOWN(VLOOKUP(B533,X22テーブル!B$4:E$50,3)*B533+VLOOKUP(B533,X22テーブル!B$4:E$50,4),0)</f>
        <v>833</v>
      </c>
    </row>
    <row r="534" spans="2:3" x14ac:dyDescent="0.15">
      <c r="B534" s="1">
        <f t="shared" si="8"/>
        <v>265500</v>
      </c>
      <c r="C534">
        <f>ROUNDDOWN(VLOOKUP(B534,X22テーブル!B$4:E$50,3)*B534+VLOOKUP(B534,X22テーブル!B$4:E$50,4),0)</f>
        <v>833</v>
      </c>
    </row>
    <row r="535" spans="2:3" x14ac:dyDescent="0.15">
      <c r="B535" s="1">
        <f t="shared" si="8"/>
        <v>266000</v>
      </c>
      <c r="C535">
        <f>ROUNDDOWN(VLOOKUP(B535,X22テーブル!B$4:E$50,3)*B535+VLOOKUP(B535,X22テーブル!B$4:E$50,4),0)</f>
        <v>833</v>
      </c>
    </row>
    <row r="536" spans="2:3" x14ac:dyDescent="0.15">
      <c r="B536" s="1">
        <f t="shared" si="8"/>
        <v>266500</v>
      </c>
      <c r="C536">
        <f>ROUNDDOWN(VLOOKUP(B536,X22テーブル!B$4:E$50,3)*B536+VLOOKUP(B536,X22テーブル!B$4:E$50,4),0)</f>
        <v>833</v>
      </c>
    </row>
    <row r="537" spans="2:3" x14ac:dyDescent="0.15">
      <c r="B537" s="1">
        <f t="shared" si="8"/>
        <v>267000</v>
      </c>
      <c r="C537">
        <f>ROUNDDOWN(VLOOKUP(B537,X22テーブル!B$4:E$50,3)*B537+VLOOKUP(B537,X22テーブル!B$4:E$50,4),0)</f>
        <v>834</v>
      </c>
    </row>
    <row r="538" spans="2:3" x14ac:dyDescent="0.15">
      <c r="B538" s="1">
        <f t="shared" si="8"/>
        <v>267500</v>
      </c>
      <c r="C538">
        <f>ROUNDDOWN(VLOOKUP(B538,X22テーブル!B$4:E$50,3)*B538+VLOOKUP(B538,X22テーブル!B$4:E$50,4),0)</f>
        <v>834</v>
      </c>
    </row>
    <row r="539" spans="2:3" x14ac:dyDescent="0.15">
      <c r="B539" s="1">
        <f t="shared" si="8"/>
        <v>268000</v>
      </c>
      <c r="C539">
        <f>ROUNDDOWN(VLOOKUP(B539,X22テーブル!B$4:E$50,3)*B539+VLOOKUP(B539,X22テーブル!B$4:E$50,4),0)</f>
        <v>834</v>
      </c>
    </row>
    <row r="540" spans="2:3" x14ac:dyDescent="0.15">
      <c r="B540" s="1">
        <f t="shared" si="8"/>
        <v>268500</v>
      </c>
      <c r="C540">
        <f>ROUNDDOWN(VLOOKUP(B540,X22テーブル!B$4:E$50,3)*B540+VLOOKUP(B540,X22テーブル!B$4:E$50,4),0)</f>
        <v>834</v>
      </c>
    </row>
    <row r="541" spans="2:3" x14ac:dyDescent="0.15">
      <c r="B541" s="1">
        <f t="shared" si="8"/>
        <v>269000</v>
      </c>
      <c r="C541">
        <f>ROUNDDOWN(VLOOKUP(B541,X22テーブル!B$4:E$50,3)*B541+VLOOKUP(B541,X22テーブル!B$4:E$50,4),0)</f>
        <v>834</v>
      </c>
    </row>
    <row r="542" spans="2:3" x14ac:dyDescent="0.15">
      <c r="B542" s="1">
        <f t="shared" si="8"/>
        <v>269500</v>
      </c>
      <c r="C542">
        <f>ROUNDDOWN(VLOOKUP(B542,X22テーブル!B$4:E$50,3)*B542+VLOOKUP(B542,X22テーブル!B$4:E$50,4),0)</f>
        <v>835</v>
      </c>
    </row>
    <row r="543" spans="2:3" x14ac:dyDescent="0.15">
      <c r="B543" s="1">
        <f t="shared" si="8"/>
        <v>270000</v>
      </c>
      <c r="C543">
        <f>ROUNDDOWN(VLOOKUP(B543,X22テーブル!B$4:E$50,3)*B543+VLOOKUP(B543,X22テーブル!B$4:E$50,4),0)</f>
        <v>835</v>
      </c>
    </row>
    <row r="544" spans="2:3" x14ac:dyDescent="0.15">
      <c r="B544" s="1">
        <f t="shared" si="8"/>
        <v>270500</v>
      </c>
      <c r="C544">
        <f>ROUNDDOWN(VLOOKUP(B544,X22テーブル!B$4:E$50,3)*B544+VLOOKUP(B544,X22テーブル!B$4:E$50,4),0)</f>
        <v>835</v>
      </c>
    </row>
    <row r="545" spans="2:3" x14ac:dyDescent="0.15">
      <c r="B545" s="1">
        <f t="shared" si="8"/>
        <v>271000</v>
      </c>
      <c r="C545">
        <f>ROUNDDOWN(VLOOKUP(B545,X22テーブル!B$4:E$50,3)*B545+VLOOKUP(B545,X22テーブル!B$4:E$50,4),0)</f>
        <v>835</v>
      </c>
    </row>
    <row r="546" spans="2:3" x14ac:dyDescent="0.15">
      <c r="B546" s="1">
        <f t="shared" si="8"/>
        <v>271500</v>
      </c>
      <c r="C546">
        <f>ROUNDDOWN(VLOOKUP(B546,X22テーブル!B$4:E$50,3)*B546+VLOOKUP(B546,X22テーブル!B$4:E$50,4),0)</f>
        <v>836</v>
      </c>
    </row>
    <row r="547" spans="2:3" x14ac:dyDescent="0.15">
      <c r="B547" s="1">
        <f t="shared" si="8"/>
        <v>272000</v>
      </c>
      <c r="C547">
        <f>ROUNDDOWN(VLOOKUP(B547,X22テーブル!B$4:E$50,3)*B547+VLOOKUP(B547,X22テーブル!B$4:E$50,4),0)</f>
        <v>836</v>
      </c>
    </row>
    <row r="548" spans="2:3" x14ac:dyDescent="0.15">
      <c r="B548" s="1">
        <f t="shared" si="8"/>
        <v>272500</v>
      </c>
      <c r="C548">
        <f>ROUNDDOWN(VLOOKUP(B548,X22テーブル!B$4:E$50,3)*B548+VLOOKUP(B548,X22テーブル!B$4:E$50,4),0)</f>
        <v>836</v>
      </c>
    </row>
    <row r="549" spans="2:3" x14ac:dyDescent="0.15">
      <c r="B549" s="1">
        <f t="shared" si="8"/>
        <v>273000</v>
      </c>
      <c r="C549">
        <f>ROUNDDOWN(VLOOKUP(B549,X22テーブル!B$4:E$50,3)*B549+VLOOKUP(B549,X22テーブル!B$4:E$50,4),0)</f>
        <v>836</v>
      </c>
    </row>
    <row r="550" spans="2:3" x14ac:dyDescent="0.15">
      <c r="B550" s="1">
        <f t="shared" si="8"/>
        <v>273500</v>
      </c>
      <c r="C550">
        <f>ROUNDDOWN(VLOOKUP(B550,X22テーブル!B$4:E$50,3)*B550+VLOOKUP(B550,X22テーブル!B$4:E$50,4),0)</f>
        <v>836</v>
      </c>
    </row>
    <row r="551" spans="2:3" x14ac:dyDescent="0.15">
      <c r="B551" s="1">
        <f t="shared" si="8"/>
        <v>274000</v>
      </c>
      <c r="C551">
        <f>ROUNDDOWN(VLOOKUP(B551,X22テーブル!B$4:E$50,3)*B551+VLOOKUP(B551,X22テーブル!B$4:E$50,4),0)</f>
        <v>837</v>
      </c>
    </row>
    <row r="552" spans="2:3" x14ac:dyDescent="0.15">
      <c r="B552" s="1">
        <f t="shared" si="8"/>
        <v>274500</v>
      </c>
      <c r="C552">
        <f>ROUNDDOWN(VLOOKUP(B552,X22テーブル!B$4:E$50,3)*B552+VLOOKUP(B552,X22テーブル!B$4:E$50,4),0)</f>
        <v>837</v>
      </c>
    </row>
    <row r="553" spans="2:3" x14ac:dyDescent="0.15">
      <c r="B553" s="1">
        <f t="shared" si="8"/>
        <v>275000</v>
      </c>
      <c r="C553">
        <f>ROUNDDOWN(VLOOKUP(B553,X22テーブル!B$4:E$50,3)*B553+VLOOKUP(B553,X22テーブル!B$4:E$50,4),0)</f>
        <v>837</v>
      </c>
    </row>
    <row r="554" spans="2:3" x14ac:dyDescent="0.15">
      <c r="B554" s="1">
        <f t="shared" si="8"/>
        <v>275500</v>
      </c>
      <c r="C554">
        <f>ROUNDDOWN(VLOOKUP(B554,X22テーブル!B$4:E$50,3)*B554+VLOOKUP(B554,X22テーブル!B$4:E$50,4),0)</f>
        <v>837</v>
      </c>
    </row>
    <row r="555" spans="2:3" x14ac:dyDescent="0.15">
      <c r="B555" s="1">
        <f t="shared" si="8"/>
        <v>276000</v>
      </c>
      <c r="C555">
        <f>ROUNDDOWN(VLOOKUP(B555,X22テーブル!B$4:E$50,3)*B555+VLOOKUP(B555,X22テーブル!B$4:E$50,4),0)</f>
        <v>837</v>
      </c>
    </row>
    <row r="556" spans="2:3" x14ac:dyDescent="0.15">
      <c r="B556" s="1">
        <f t="shared" si="8"/>
        <v>276500</v>
      </c>
      <c r="C556">
        <f>ROUNDDOWN(VLOOKUP(B556,X22テーブル!B$4:E$50,3)*B556+VLOOKUP(B556,X22テーブル!B$4:E$50,4),0)</f>
        <v>838</v>
      </c>
    </row>
    <row r="557" spans="2:3" x14ac:dyDescent="0.15">
      <c r="B557" s="1">
        <f t="shared" si="8"/>
        <v>277000</v>
      </c>
      <c r="C557">
        <f>ROUNDDOWN(VLOOKUP(B557,X22テーブル!B$4:E$50,3)*B557+VLOOKUP(B557,X22テーブル!B$4:E$50,4),0)</f>
        <v>838</v>
      </c>
    </row>
    <row r="558" spans="2:3" x14ac:dyDescent="0.15">
      <c r="B558" s="1">
        <f t="shared" si="8"/>
        <v>277500</v>
      </c>
      <c r="C558">
        <f>ROUNDDOWN(VLOOKUP(B558,X22テーブル!B$4:E$50,3)*B558+VLOOKUP(B558,X22テーブル!B$4:E$50,4),0)</f>
        <v>838</v>
      </c>
    </row>
    <row r="559" spans="2:3" x14ac:dyDescent="0.15">
      <c r="B559" s="1">
        <f t="shared" si="8"/>
        <v>278000</v>
      </c>
      <c r="C559">
        <f>ROUNDDOWN(VLOOKUP(B559,X22テーブル!B$4:E$50,3)*B559+VLOOKUP(B559,X22テーブル!B$4:E$50,4),0)</f>
        <v>838</v>
      </c>
    </row>
    <row r="560" spans="2:3" x14ac:dyDescent="0.15">
      <c r="B560" s="1">
        <f t="shared" si="8"/>
        <v>278500</v>
      </c>
      <c r="C560">
        <f>ROUNDDOWN(VLOOKUP(B560,X22テーブル!B$4:E$50,3)*B560+VLOOKUP(B560,X22テーブル!B$4:E$50,4),0)</f>
        <v>838</v>
      </c>
    </row>
    <row r="561" spans="2:3" x14ac:dyDescent="0.15">
      <c r="B561" s="1">
        <f t="shared" si="8"/>
        <v>279000</v>
      </c>
      <c r="C561">
        <f>ROUNDDOWN(VLOOKUP(B561,X22テーブル!B$4:E$50,3)*B561+VLOOKUP(B561,X22テーブル!B$4:E$50,4),0)</f>
        <v>839</v>
      </c>
    </row>
    <row r="562" spans="2:3" x14ac:dyDescent="0.15">
      <c r="B562" s="1">
        <f t="shared" si="8"/>
        <v>279500</v>
      </c>
      <c r="C562">
        <f>ROUNDDOWN(VLOOKUP(B562,X22テーブル!B$4:E$50,3)*B562+VLOOKUP(B562,X22テーブル!B$4:E$50,4),0)</f>
        <v>839</v>
      </c>
    </row>
    <row r="563" spans="2:3" x14ac:dyDescent="0.15">
      <c r="B563" s="1">
        <f t="shared" si="8"/>
        <v>280000</v>
      </c>
      <c r="C563">
        <f>ROUNDDOWN(VLOOKUP(B563,X22テーブル!B$4:E$50,3)*B563+VLOOKUP(B563,X22テーブル!B$4:E$50,4),0)</f>
        <v>839</v>
      </c>
    </row>
    <row r="564" spans="2:3" x14ac:dyDescent="0.15">
      <c r="B564" s="1">
        <f t="shared" si="8"/>
        <v>280500</v>
      </c>
      <c r="C564">
        <f>ROUNDDOWN(VLOOKUP(B564,X22テーブル!B$4:E$50,3)*B564+VLOOKUP(B564,X22テーブル!B$4:E$50,4),0)</f>
        <v>839</v>
      </c>
    </row>
    <row r="565" spans="2:3" x14ac:dyDescent="0.15">
      <c r="B565" s="1">
        <f t="shared" si="8"/>
        <v>281000</v>
      </c>
      <c r="C565">
        <f>ROUNDDOWN(VLOOKUP(B565,X22テーブル!B$4:E$50,3)*B565+VLOOKUP(B565,X22テーブル!B$4:E$50,4),0)</f>
        <v>840</v>
      </c>
    </row>
    <row r="566" spans="2:3" x14ac:dyDescent="0.15">
      <c r="B566" s="1">
        <f t="shared" si="8"/>
        <v>281500</v>
      </c>
      <c r="C566">
        <f>ROUNDDOWN(VLOOKUP(B566,X22テーブル!B$4:E$50,3)*B566+VLOOKUP(B566,X22テーブル!B$4:E$50,4),0)</f>
        <v>840</v>
      </c>
    </row>
    <row r="567" spans="2:3" x14ac:dyDescent="0.15">
      <c r="B567" s="1">
        <f t="shared" si="8"/>
        <v>282000</v>
      </c>
      <c r="C567">
        <f>ROUNDDOWN(VLOOKUP(B567,X22テーブル!B$4:E$50,3)*B567+VLOOKUP(B567,X22テーブル!B$4:E$50,4),0)</f>
        <v>840</v>
      </c>
    </row>
    <row r="568" spans="2:3" x14ac:dyDescent="0.15">
      <c r="B568" s="1">
        <f t="shared" si="8"/>
        <v>282500</v>
      </c>
      <c r="C568">
        <f>ROUNDDOWN(VLOOKUP(B568,X22テーブル!B$4:E$50,3)*B568+VLOOKUP(B568,X22テーブル!B$4:E$50,4),0)</f>
        <v>840</v>
      </c>
    </row>
    <row r="569" spans="2:3" x14ac:dyDescent="0.15">
      <c r="B569" s="1">
        <f t="shared" si="8"/>
        <v>283000</v>
      </c>
      <c r="C569">
        <f>ROUNDDOWN(VLOOKUP(B569,X22テーブル!B$4:E$50,3)*B569+VLOOKUP(B569,X22テーブル!B$4:E$50,4),0)</f>
        <v>840</v>
      </c>
    </row>
    <row r="570" spans="2:3" x14ac:dyDescent="0.15">
      <c r="B570" s="1">
        <f t="shared" si="8"/>
        <v>283500</v>
      </c>
      <c r="C570">
        <f>ROUNDDOWN(VLOOKUP(B570,X22テーブル!B$4:E$50,3)*B570+VLOOKUP(B570,X22テーブル!B$4:E$50,4),0)</f>
        <v>841</v>
      </c>
    </row>
    <row r="571" spans="2:3" x14ac:dyDescent="0.15">
      <c r="B571" s="1">
        <f t="shared" si="8"/>
        <v>284000</v>
      </c>
      <c r="C571">
        <f>ROUNDDOWN(VLOOKUP(B571,X22テーブル!B$4:E$50,3)*B571+VLOOKUP(B571,X22テーブル!B$4:E$50,4),0)</f>
        <v>841</v>
      </c>
    </row>
    <row r="572" spans="2:3" x14ac:dyDescent="0.15">
      <c r="B572" s="1">
        <f t="shared" si="8"/>
        <v>284500</v>
      </c>
      <c r="C572">
        <f>ROUNDDOWN(VLOOKUP(B572,X22テーブル!B$4:E$50,3)*B572+VLOOKUP(B572,X22テーブル!B$4:E$50,4),0)</f>
        <v>841</v>
      </c>
    </row>
    <row r="573" spans="2:3" x14ac:dyDescent="0.15">
      <c r="B573" s="1">
        <f t="shared" si="8"/>
        <v>285000</v>
      </c>
      <c r="C573">
        <f>ROUNDDOWN(VLOOKUP(B573,X22テーブル!B$4:E$50,3)*B573+VLOOKUP(B573,X22テーブル!B$4:E$50,4),0)</f>
        <v>841</v>
      </c>
    </row>
    <row r="574" spans="2:3" x14ac:dyDescent="0.15">
      <c r="B574" s="1">
        <f t="shared" si="8"/>
        <v>285500</v>
      </c>
      <c r="C574">
        <f>ROUNDDOWN(VLOOKUP(B574,X22テーブル!B$4:E$50,3)*B574+VLOOKUP(B574,X22テーブル!B$4:E$50,4),0)</f>
        <v>841</v>
      </c>
    </row>
    <row r="575" spans="2:3" x14ac:dyDescent="0.15">
      <c r="B575" s="1">
        <f t="shared" si="8"/>
        <v>286000</v>
      </c>
      <c r="C575">
        <f>ROUNDDOWN(VLOOKUP(B575,X22テーブル!B$4:E$50,3)*B575+VLOOKUP(B575,X22テーブル!B$4:E$50,4),0)</f>
        <v>842</v>
      </c>
    </row>
    <row r="576" spans="2:3" x14ac:dyDescent="0.15">
      <c r="B576" s="1">
        <f t="shared" si="8"/>
        <v>286500</v>
      </c>
      <c r="C576">
        <f>ROUNDDOWN(VLOOKUP(B576,X22テーブル!B$4:E$50,3)*B576+VLOOKUP(B576,X22テーブル!B$4:E$50,4),0)</f>
        <v>842</v>
      </c>
    </row>
    <row r="577" spans="2:3" x14ac:dyDescent="0.15">
      <c r="B577" s="1">
        <f t="shared" si="8"/>
        <v>287000</v>
      </c>
      <c r="C577">
        <f>ROUNDDOWN(VLOOKUP(B577,X22テーブル!B$4:E$50,3)*B577+VLOOKUP(B577,X22テーブル!B$4:E$50,4),0)</f>
        <v>842</v>
      </c>
    </row>
    <row r="578" spans="2:3" x14ac:dyDescent="0.15">
      <c r="B578" s="1">
        <f t="shared" si="8"/>
        <v>287500</v>
      </c>
      <c r="C578">
        <f>ROUNDDOWN(VLOOKUP(B578,X22テーブル!B$4:E$50,3)*B578+VLOOKUP(B578,X22テーブル!B$4:E$50,4),0)</f>
        <v>842</v>
      </c>
    </row>
    <row r="579" spans="2:3" x14ac:dyDescent="0.15">
      <c r="B579" s="1">
        <f t="shared" si="8"/>
        <v>288000</v>
      </c>
      <c r="C579">
        <f>ROUNDDOWN(VLOOKUP(B579,X22テーブル!B$4:E$50,3)*B579+VLOOKUP(B579,X22テーブル!B$4:E$50,4),0)</f>
        <v>842</v>
      </c>
    </row>
    <row r="580" spans="2:3" x14ac:dyDescent="0.15">
      <c r="B580" s="1">
        <f t="shared" si="8"/>
        <v>288500</v>
      </c>
      <c r="C580">
        <f>ROUNDDOWN(VLOOKUP(B580,X22テーブル!B$4:E$50,3)*B580+VLOOKUP(B580,X22テーブル!B$4:E$50,4),0)</f>
        <v>843</v>
      </c>
    </row>
    <row r="581" spans="2:3" x14ac:dyDescent="0.15">
      <c r="B581" s="1">
        <f t="shared" si="8"/>
        <v>289000</v>
      </c>
      <c r="C581">
        <f>ROUNDDOWN(VLOOKUP(B581,X22テーブル!B$4:E$50,3)*B581+VLOOKUP(B581,X22テーブル!B$4:E$50,4),0)</f>
        <v>843</v>
      </c>
    </row>
    <row r="582" spans="2:3" x14ac:dyDescent="0.15">
      <c r="B582" s="1">
        <f t="shared" ref="B582:B645" si="9">+B581+500</f>
        <v>289500</v>
      </c>
      <c r="C582">
        <f>ROUNDDOWN(VLOOKUP(B582,X22テーブル!B$4:E$50,3)*B582+VLOOKUP(B582,X22テーブル!B$4:E$50,4),0)</f>
        <v>843</v>
      </c>
    </row>
    <row r="583" spans="2:3" x14ac:dyDescent="0.15">
      <c r="B583" s="1">
        <f t="shared" si="9"/>
        <v>290000</v>
      </c>
      <c r="C583">
        <f>ROUNDDOWN(VLOOKUP(B583,X22テーブル!B$4:E$50,3)*B583+VLOOKUP(B583,X22テーブル!B$4:E$50,4),0)</f>
        <v>843</v>
      </c>
    </row>
    <row r="584" spans="2:3" x14ac:dyDescent="0.15">
      <c r="B584" s="1">
        <f t="shared" si="9"/>
        <v>290500</v>
      </c>
      <c r="C584">
        <f>ROUNDDOWN(VLOOKUP(B584,X22テーブル!B$4:E$50,3)*B584+VLOOKUP(B584,X22テーブル!B$4:E$50,4),0)</f>
        <v>844</v>
      </c>
    </row>
    <row r="585" spans="2:3" x14ac:dyDescent="0.15">
      <c r="B585" s="1">
        <f t="shared" si="9"/>
        <v>291000</v>
      </c>
      <c r="C585">
        <f>ROUNDDOWN(VLOOKUP(B585,X22テーブル!B$4:E$50,3)*B585+VLOOKUP(B585,X22テーブル!B$4:E$50,4),0)</f>
        <v>844</v>
      </c>
    </row>
    <row r="586" spans="2:3" x14ac:dyDescent="0.15">
      <c r="B586" s="1">
        <f t="shared" si="9"/>
        <v>291500</v>
      </c>
      <c r="C586">
        <f>ROUNDDOWN(VLOOKUP(B586,X22テーブル!B$4:E$50,3)*B586+VLOOKUP(B586,X22テーブル!B$4:E$50,4),0)</f>
        <v>844</v>
      </c>
    </row>
    <row r="587" spans="2:3" x14ac:dyDescent="0.15">
      <c r="B587" s="1">
        <f t="shared" si="9"/>
        <v>292000</v>
      </c>
      <c r="C587">
        <f>ROUNDDOWN(VLOOKUP(B587,X22テーブル!B$4:E$50,3)*B587+VLOOKUP(B587,X22テーブル!B$4:E$50,4),0)</f>
        <v>844</v>
      </c>
    </row>
    <row r="588" spans="2:3" x14ac:dyDescent="0.15">
      <c r="B588" s="1">
        <f t="shared" si="9"/>
        <v>292500</v>
      </c>
      <c r="C588">
        <f>ROUNDDOWN(VLOOKUP(B588,X22テーブル!B$4:E$50,3)*B588+VLOOKUP(B588,X22テーブル!B$4:E$50,4),0)</f>
        <v>844</v>
      </c>
    </row>
    <row r="589" spans="2:3" x14ac:dyDescent="0.15">
      <c r="B589" s="1">
        <f t="shared" si="9"/>
        <v>293000</v>
      </c>
      <c r="C589">
        <f>ROUNDDOWN(VLOOKUP(B589,X22テーブル!B$4:E$50,3)*B589+VLOOKUP(B589,X22テーブル!B$4:E$50,4),0)</f>
        <v>845</v>
      </c>
    </row>
    <row r="590" spans="2:3" x14ac:dyDescent="0.15">
      <c r="B590" s="1">
        <f t="shared" si="9"/>
        <v>293500</v>
      </c>
      <c r="C590">
        <f>ROUNDDOWN(VLOOKUP(B590,X22テーブル!B$4:E$50,3)*B590+VLOOKUP(B590,X22テーブル!B$4:E$50,4),0)</f>
        <v>845</v>
      </c>
    </row>
    <row r="591" spans="2:3" x14ac:dyDescent="0.15">
      <c r="B591" s="1">
        <f t="shared" si="9"/>
        <v>294000</v>
      </c>
      <c r="C591">
        <f>ROUNDDOWN(VLOOKUP(B591,X22テーブル!B$4:E$50,3)*B591+VLOOKUP(B591,X22テーブル!B$4:E$50,4),0)</f>
        <v>845</v>
      </c>
    </row>
    <row r="592" spans="2:3" x14ac:dyDescent="0.15">
      <c r="B592" s="1">
        <f t="shared" si="9"/>
        <v>294500</v>
      </c>
      <c r="C592">
        <f>ROUNDDOWN(VLOOKUP(B592,X22テーブル!B$4:E$50,3)*B592+VLOOKUP(B592,X22テーブル!B$4:E$50,4),0)</f>
        <v>845</v>
      </c>
    </row>
    <row r="593" spans="2:3" x14ac:dyDescent="0.15">
      <c r="B593" s="1">
        <f t="shared" si="9"/>
        <v>295000</v>
      </c>
      <c r="C593">
        <f>ROUNDDOWN(VLOOKUP(B593,X22テーブル!B$4:E$50,3)*B593+VLOOKUP(B593,X22テーブル!B$4:E$50,4),0)</f>
        <v>845</v>
      </c>
    </row>
    <row r="594" spans="2:3" x14ac:dyDescent="0.15">
      <c r="B594" s="1">
        <f t="shared" si="9"/>
        <v>295500</v>
      </c>
      <c r="C594">
        <f>ROUNDDOWN(VLOOKUP(B594,X22テーブル!B$4:E$50,3)*B594+VLOOKUP(B594,X22テーブル!B$4:E$50,4),0)</f>
        <v>846</v>
      </c>
    </row>
    <row r="595" spans="2:3" x14ac:dyDescent="0.15">
      <c r="B595" s="1">
        <f t="shared" si="9"/>
        <v>296000</v>
      </c>
      <c r="C595">
        <f>ROUNDDOWN(VLOOKUP(B595,X22テーブル!B$4:E$50,3)*B595+VLOOKUP(B595,X22テーブル!B$4:E$50,4),0)</f>
        <v>846</v>
      </c>
    </row>
    <row r="596" spans="2:3" x14ac:dyDescent="0.15">
      <c r="B596" s="1">
        <f t="shared" si="9"/>
        <v>296500</v>
      </c>
      <c r="C596">
        <f>ROUNDDOWN(VLOOKUP(B596,X22テーブル!B$4:E$50,3)*B596+VLOOKUP(B596,X22テーブル!B$4:E$50,4),0)</f>
        <v>846</v>
      </c>
    </row>
    <row r="597" spans="2:3" x14ac:dyDescent="0.15">
      <c r="B597" s="1">
        <f t="shared" si="9"/>
        <v>297000</v>
      </c>
      <c r="C597">
        <f>ROUNDDOWN(VLOOKUP(B597,X22テーブル!B$4:E$50,3)*B597+VLOOKUP(B597,X22テーブル!B$4:E$50,4),0)</f>
        <v>846</v>
      </c>
    </row>
    <row r="598" spans="2:3" x14ac:dyDescent="0.15">
      <c r="B598" s="1">
        <f t="shared" si="9"/>
        <v>297500</v>
      </c>
      <c r="C598">
        <f>ROUNDDOWN(VLOOKUP(B598,X22テーブル!B$4:E$50,3)*B598+VLOOKUP(B598,X22テーブル!B$4:E$50,4),0)</f>
        <v>846</v>
      </c>
    </row>
    <row r="599" spans="2:3" x14ac:dyDescent="0.15">
      <c r="B599" s="1">
        <f t="shared" si="9"/>
        <v>298000</v>
      </c>
      <c r="C599">
        <f>ROUNDDOWN(VLOOKUP(B599,X22テーブル!B$4:E$50,3)*B599+VLOOKUP(B599,X22テーブル!B$4:E$50,4),0)</f>
        <v>847</v>
      </c>
    </row>
    <row r="600" spans="2:3" x14ac:dyDescent="0.15">
      <c r="B600" s="1">
        <f t="shared" si="9"/>
        <v>298500</v>
      </c>
      <c r="C600">
        <f>ROUNDDOWN(VLOOKUP(B600,X22テーブル!B$4:E$50,3)*B600+VLOOKUP(B600,X22テーブル!B$4:E$50,4),0)</f>
        <v>847</v>
      </c>
    </row>
    <row r="601" spans="2:3" x14ac:dyDescent="0.15">
      <c r="B601" s="1">
        <f t="shared" si="9"/>
        <v>299000</v>
      </c>
      <c r="C601">
        <f>ROUNDDOWN(VLOOKUP(B601,X22テーブル!B$4:E$50,3)*B601+VLOOKUP(B601,X22テーブル!B$4:E$50,4),0)</f>
        <v>847</v>
      </c>
    </row>
    <row r="602" spans="2:3" x14ac:dyDescent="0.15">
      <c r="B602" s="1">
        <f t="shared" si="9"/>
        <v>299500</v>
      </c>
      <c r="C602">
        <f>ROUNDDOWN(VLOOKUP(B602,X22テーブル!B$4:E$50,3)*B602+VLOOKUP(B602,X22テーブル!B$4:E$50,4),0)</f>
        <v>847</v>
      </c>
    </row>
    <row r="603" spans="2:3" x14ac:dyDescent="0.15">
      <c r="B603" s="1">
        <f t="shared" si="9"/>
        <v>300000</v>
      </c>
      <c r="C603">
        <f>ROUNDDOWN(VLOOKUP(B603,X22テーブル!B$4:E$50,3)*B603+VLOOKUP(B603,X22テーブル!B$4:E$50,4),0)</f>
        <v>848</v>
      </c>
    </row>
    <row r="604" spans="2:3" x14ac:dyDescent="0.15">
      <c r="B604" s="1">
        <f t="shared" si="9"/>
        <v>300500</v>
      </c>
      <c r="C604">
        <f>ROUNDDOWN(VLOOKUP(B604,X22テーブル!B$4:E$50,3)*B604+VLOOKUP(B604,X22テーブル!B$4:E$50,4),0)</f>
        <v>848</v>
      </c>
    </row>
    <row r="605" spans="2:3" x14ac:dyDescent="0.15">
      <c r="B605" s="1">
        <f t="shared" si="9"/>
        <v>301000</v>
      </c>
      <c r="C605">
        <f>ROUNDDOWN(VLOOKUP(B605,X22テーブル!B$4:E$50,3)*B605+VLOOKUP(B605,X22テーブル!B$4:E$50,4),0)</f>
        <v>848</v>
      </c>
    </row>
    <row r="606" spans="2:3" x14ac:dyDescent="0.15">
      <c r="B606" s="1">
        <f t="shared" si="9"/>
        <v>301500</v>
      </c>
      <c r="C606">
        <f>ROUNDDOWN(VLOOKUP(B606,X22テーブル!B$4:E$50,3)*B606+VLOOKUP(B606,X22テーブル!B$4:E$50,4),0)</f>
        <v>848</v>
      </c>
    </row>
    <row r="607" spans="2:3" x14ac:dyDescent="0.15">
      <c r="B607" s="1">
        <f t="shared" si="9"/>
        <v>302000</v>
      </c>
      <c r="C607">
        <f>ROUNDDOWN(VLOOKUP(B607,X22テーブル!B$4:E$50,3)*B607+VLOOKUP(B607,X22テーブル!B$4:E$50,4),0)</f>
        <v>848</v>
      </c>
    </row>
    <row r="608" spans="2:3" x14ac:dyDescent="0.15">
      <c r="B608" s="1">
        <f t="shared" si="9"/>
        <v>302500</v>
      </c>
      <c r="C608">
        <f>ROUNDDOWN(VLOOKUP(B608,X22テーブル!B$4:E$50,3)*B608+VLOOKUP(B608,X22テーブル!B$4:E$50,4),0)</f>
        <v>848</v>
      </c>
    </row>
    <row r="609" spans="2:3" x14ac:dyDescent="0.15">
      <c r="B609" s="1">
        <f t="shared" si="9"/>
        <v>303000</v>
      </c>
      <c r="C609">
        <f>ROUNDDOWN(VLOOKUP(B609,X22テーブル!B$4:E$50,3)*B609+VLOOKUP(B609,X22テーブル!B$4:E$50,4),0)</f>
        <v>849</v>
      </c>
    </row>
    <row r="610" spans="2:3" x14ac:dyDescent="0.15">
      <c r="B610" s="1">
        <f t="shared" si="9"/>
        <v>303500</v>
      </c>
      <c r="C610">
        <f>ROUNDDOWN(VLOOKUP(B610,X22テーブル!B$4:E$50,3)*B610+VLOOKUP(B610,X22テーブル!B$4:E$50,4),0)</f>
        <v>849</v>
      </c>
    </row>
    <row r="611" spans="2:3" x14ac:dyDescent="0.15">
      <c r="B611" s="1">
        <f t="shared" si="9"/>
        <v>304000</v>
      </c>
      <c r="C611">
        <f>ROUNDDOWN(VLOOKUP(B611,X22テーブル!B$4:E$50,3)*B611+VLOOKUP(B611,X22テーブル!B$4:E$50,4),0)</f>
        <v>849</v>
      </c>
    </row>
    <row r="612" spans="2:3" x14ac:dyDescent="0.15">
      <c r="B612" s="1">
        <f t="shared" si="9"/>
        <v>304500</v>
      </c>
      <c r="C612">
        <f>ROUNDDOWN(VLOOKUP(B612,X22テーブル!B$4:E$50,3)*B612+VLOOKUP(B612,X22テーブル!B$4:E$50,4),0)</f>
        <v>849</v>
      </c>
    </row>
    <row r="613" spans="2:3" x14ac:dyDescent="0.15">
      <c r="B613" s="1">
        <f t="shared" si="9"/>
        <v>305000</v>
      </c>
      <c r="C613">
        <f>ROUNDDOWN(VLOOKUP(B613,X22テーブル!B$4:E$50,3)*B613+VLOOKUP(B613,X22テーブル!B$4:E$50,4),0)</f>
        <v>849</v>
      </c>
    </row>
    <row r="614" spans="2:3" x14ac:dyDescent="0.15">
      <c r="B614" s="1">
        <f t="shared" si="9"/>
        <v>305500</v>
      </c>
      <c r="C614">
        <f>ROUNDDOWN(VLOOKUP(B614,X22テーブル!B$4:E$50,3)*B614+VLOOKUP(B614,X22テーブル!B$4:E$50,4),0)</f>
        <v>850</v>
      </c>
    </row>
    <row r="615" spans="2:3" x14ac:dyDescent="0.15">
      <c r="B615" s="1">
        <f t="shared" si="9"/>
        <v>306000</v>
      </c>
      <c r="C615">
        <f>ROUNDDOWN(VLOOKUP(B615,X22テーブル!B$4:E$50,3)*B615+VLOOKUP(B615,X22テーブル!B$4:E$50,4),0)</f>
        <v>850</v>
      </c>
    </row>
    <row r="616" spans="2:3" x14ac:dyDescent="0.15">
      <c r="B616" s="1">
        <f t="shared" si="9"/>
        <v>306500</v>
      </c>
      <c r="C616">
        <f>ROUNDDOWN(VLOOKUP(B616,X22テーブル!B$4:E$50,3)*B616+VLOOKUP(B616,X22テーブル!B$4:E$50,4),0)</f>
        <v>850</v>
      </c>
    </row>
    <row r="617" spans="2:3" x14ac:dyDescent="0.15">
      <c r="B617" s="1">
        <f t="shared" si="9"/>
        <v>307000</v>
      </c>
      <c r="C617">
        <f>ROUNDDOWN(VLOOKUP(B617,X22テーブル!B$4:E$50,3)*B617+VLOOKUP(B617,X22テーブル!B$4:E$50,4),0)</f>
        <v>850</v>
      </c>
    </row>
    <row r="618" spans="2:3" x14ac:dyDescent="0.15">
      <c r="B618" s="1">
        <f t="shared" si="9"/>
        <v>307500</v>
      </c>
      <c r="C618">
        <f>ROUNDDOWN(VLOOKUP(B618,X22テーブル!B$4:E$50,3)*B618+VLOOKUP(B618,X22テーブル!B$4:E$50,4),0)</f>
        <v>850</v>
      </c>
    </row>
    <row r="619" spans="2:3" x14ac:dyDescent="0.15">
      <c r="B619" s="1">
        <f t="shared" si="9"/>
        <v>308000</v>
      </c>
      <c r="C619">
        <f>ROUNDDOWN(VLOOKUP(B619,X22テーブル!B$4:E$50,3)*B619+VLOOKUP(B619,X22テーブル!B$4:E$50,4),0)</f>
        <v>850</v>
      </c>
    </row>
    <row r="620" spans="2:3" x14ac:dyDescent="0.15">
      <c r="B620" s="1">
        <f t="shared" si="9"/>
        <v>308500</v>
      </c>
      <c r="C620">
        <f>ROUNDDOWN(VLOOKUP(B620,X22テーブル!B$4:E$50,3)*B620+VLOOKUP(B620,X22テーブル!B$4:E$50,4),0)</f>
        <v>851</v>
      </c>
    </row>
    <row r="621" spans="2:3" x14ac:dyDescent="0.15">
      <c r="B621" s="1">
        <f t="shared" si="9"/>
        <v>309000</v>
      </c>
      <c r="C621">
        <f>ROUNDDOWN(VLOOKUP(B621,X22テーブル!B$4:E$50,3)*B621+VLOOKUP(B621,X22テーブル!B$4:E$50,4),0)</f>
        <v>851</v>
      </c>
    </row>
    <row r="622" spans="2:3" x14ac:dyDescent="0.15">
      <c r="B622" s="1">
        <f t="shared" si="9"/>
        <v>309500</v>
      </c>
      <c r="C622">
        <f>ROUNDDOWN(VLOOKUP(B622,X22テーブル!B$4:E$50,3)*B622+VLOOKUP(B622,X22テーブル!B$4:E$50,4),0)</f>
        <v>851</v>
      </c>
    </row>
    <row r="623" spans="2:3" x14ac:dyDescent="0.15">
      <c r="B623" s="1">
        <f t="shared" si="9"/>
        <v>310000</v>
      </c>
      <c r="C623">
        <f>ROUNDDOWN(VLOOKUP(B623,X22テーブル!B$4:E$50,3)*B623+VLOOKUP(B623,X22テーブル!B$4:E$50,4),0)</f>
        <v>851</v>
      </c>
    </row>
    <row r="624" spans="2:3" x14ac:dyDescent="0.15">
      <c r="B624" s="1">
        <f t="shared" si="9"/>
        <v>310500</v>
      </c>
      <c r="C624">
        <f>ROUNDDOWN(VLOOKUP(B624,X22テーブル!B$4:E$50,3)*B624+VLOOKUP(B624,X22テーブル!B$4:E$50,4),0)</f>
        <v>851</v>
      </c>
    </row>
    <row r="625" spans="2:3" x14ac:dyDescent="0.15">
      <c r="B625" s="1">
        <f t="shared" si="9"/>
        <v>311000</v>
      </c>
      <c r="C625">
        <f>ROUNDDOWN(VLOOKUP(B625,X22テーブル!B$4:E$50,3)*B625+VLOOKUP(B625,X22テーブル!B$4:E$50,4),0)</f>
        <v>852</v>
      </c>
    </row>
    <row r="626" spans="2:3" x14ac:dyDescent="0.15">
      <c r="B626" s="1">
        <f t="shared" si="9"/>
        <v>311500</v>
      </c>
      <c r="C626">
        <f>ROUNDDOWN(VLOOKUP(B626,X22テーブル!B$4:E$50,3)*B626+VLOOKUP(B626,X22テーブル!B$4:E$50,4),0)</f>
        <v>852</v>
      </c>
    </row>
    <row r="627" spans="2:3" x14ac:dyDescent="0.15">
      <c r="B627" s="1">
        <f t="shared" si="9"/>
        <v>312000</v>
      </c>
      <c r="C627">
        <f>ROUNDDOWN(VLOOKUP(B627,X22テーブル!B$4:E$50,3)*B627+VLOOKUP(B627,X22テーブル!B$4:E$50,4),0)</f>
        <v>852</v>
      </c>
    </row>
    <row r="628" spans="2:3" x14ac:dyDescent="0.15">
      <c r="B628" s="1">
        <f t="shared" si="9"/>
        <v>312500</v>
      </c>
      <c r="C628">
        <f>ROUNDDOWN(VLOOKUP(B628,X22テーブル!B$4:E$50,3)*B628+VLOOKUP(B628,X22テーブル!B$4:E$50,4),0)</f>
        <v>852</v>
      </c>
    </row>
    <row r="629" spans="2:3" x14ac:dyDescent="0.15">
      <c r="B629" s="1">
        <f t="shared" si="9"/>
        <v>313000</v>
      </c>
      <c r="C629">
        <f>ROUNDDOWN(VLOOKUP(B629,X22テーブル!B$4:E$50,3)*B629+VLOOKUP(B629,X22テーブル!B$4:E$50,4),0)</f>
        <v>852</v>
      </c>
    </row>
    <row r="630" spans="2:3" x14ac:dyDescent="0.15">
      <c r="B630" s="1">
        <f t="shared" si="9"/>
        <v>313500</v>
      </c>
      <c r="C630">
        <f>ROUNDDOWN(VLOOKUP(B630,X22テーブル!B$4:E$50,3)*B630+VLOOKUP(B630,X22テーブル!B$4:E$50,4),0)</f>
        <v>852</v>
      </c>
    </row>
    <row r="631" spans="2:3" x14ac:dyDescent="0.15">
      <c r="B631" s="1">
        <f t="shared" si="9"/>
        <v>314000</v>
      </c>
      <c r="C631">
        <f>ROUNDDOWN(VLOOKUP(B631,X22テーブル!B$4:E$50,3)*B631+VLOOKUP(B631,X22テーブル!B$4:E$50,4),0)</f>
        <v>853</v>
      </c>
    </row>
    <row r="632" spans="2:3" x14ac:dyDescent="0.15">
      <c r="B632" s="1">
        <f t="shared" si="9"/>
        <v>314500</v>
      </c>
      <c r="C632">
        <f>ROUNDDOWN(VLOOKUP(B632,X22テーブル!B$4:E$50,3)*B632+VLOOKUP(B632,X22テーブル!B$4:E$50,4),0)</f>
        <v>853</v>
      </c>
    </row>
    <row r="633" spans="2:3" x14ac:dyDescent="0.15">
      <c r="B633" s="1">
        <f t="shared" si="9"/>
        <v>315000</v>
      </c>
      <c r="C633">
        <f>ROUNDDOWN(VLOOKUP(B633,X22テーブル!B$4:E$50,3)*B633+VLOOKUP(B633,X22テーブル!B$4:E$50,4),0)</f>
        <v>853</v>
      </c>
    </row>
    <row r="634" spans="2:3" x14ac:dyDescent="0.15">
      <c r="B634" s="1">
        <f t="shared" si="9"/>
        <v>315500</v>
      </c>
      <c r="C634">
        <f>ROUNDDOWN(VLOOKUP(B634,X22テーブル!B$4:E$50,3)*B634+VLOOKUP(B634,X22テーブル!B$4:E$50,4),0)</f>
        <v>853</v>
      </c>
    </row>
    <row r="635" spans="2:3" x14ac:dyDescent="0.15">
      <c r="B635" s="1">
        <f t="shared" si="9"/>
        <v>316000</v>
      </c>
      <c r="C635">
        <f>ROUNDDOWN(VLOOKUP(B635,X22テーブル!B$4:E$50,3)*B635+VLOOKUP(B635,X22テーブル!B$4:E$50,4),0)</f>
        <v>853</v>
      </c>
    </row>
    <row r="636" spans="2:3" x14ac:dyDescent="0.15">
      <c r="B636" s="1">
        <f t="shared" si="9"/>
        <v>316500</v>
      </c>
      <c r="C636">
        <f>ROUNDDOWN(VLOOKUP(B636,X22テーブル!B$4:E$50,3)*B636+VLOOKUP(B636,X22テーブル!B$4:E$50,4),0)</f>
        <v>854</v>
      </c>
    </row>
    <row r="637" spans="2:3" x14ac:dyDescent="0.15">
      <c r="B637" s="1">
        <f t="shared" si="9"/>
        <v>317000</v>
      </c>
      <c r="C637">
        <f>ROUNDDOWN(VLOOKUP(B637,X22テーブル!B$4:E$50,3)*B637+VLOOKUP(B637,X22テーブル!B$4:E$50,4),0)</f>
        <v>854</v>
      </c>
    </row>
    <row r="638" spans="2:3" x14ac:dyDescent="0.15">
      <c r="B638" s="1">
        <f t="shared" si="9"/>
        <v>317500</v>
      </c>
      <c r="C638">
        <f>ROUNDDOWN(VLOOKUP(B638,X22テーブル!B$4:E$50,3)*B638+VLOOKUP(B638,X22テーブル!B$4:E$50,4),0)</f>
        <v>854</v>
      </c>
    </row>
    <row r="639" spans="2:3" x14ac:dyDescent="0.15">
      <c r="B639" s="1">
        <f t="shared" si="9"/>
        <v>318000</v>
      </c>
      <c r="C639">
        <f>ROUNDDOWN(VLOOKUP(B639,X22テーブル!B$4:E$50,3)*B639+VLOOKUP(B639,X22テーブル!B$4:E$50,4),0)</f>
        <v>854</v>
      </c>
    </row>
    <row r="640" spans="2:3" x14ac:dyDescent="0.15">
      <c r="B640" s="1">
        <f t="shared" si="9"/>
        <v>318500</v>
      </c>
      <c r="C640">
        <f>ROUNDDOWN(VLOOKUP(B640,X22テーブル!B$4:E$50,3)*B640+VLOOKUP(B640,X22テーブル!B$4:E$50,4),0)</f>
        <v>854</v>
      </c>
    </row>
    <row r="641" spans="2:3" x14ac:dyDescent="0.15">
      <c r="B641" s="1">
        <f t="shared" si="9"/>
        <v>319000</v>
      </c>
      <c r="C641">
        <f>ROUNDDOWN(VLOOKUP(B641,X22テーブル!B$4:E$50,3)*B641+VLOOKUP(B641,X22テーブル!B$4:E$50,4),0)</f>
        <v>855</v>
      </c>
    </row>
    <row r="642" spans="2:3" x14ac:dyDescent="0.15">
      <c r="B642" s="1">
        <f t="shared" si="9"/>
        <v>319500</v>
      </c>
      <c r="C642">
        <f>ROUNDDOWN(VLOOKUP(B642,X22テーブル!B$4:E$50,3)*B642+VLOOKUP(B642,X22テーブル!B$4:E$50,4),0)</f>
        <v>855</v>
      </c>
    </row>
    <row r="643" spans="2:3" x14ac:dyDescent="0.15">
      <c r="B643" s="1">
        <f t="shared" si="9"/>
        <v>320000</v>
      </c>
      <c r="C643">
        <f>ROUNDDOWN(VLOOKUP(B643,X22テーブル!B$4:E$50,3)*B643+VLOOKUP(B643,X22テーブル!B$4:E$50,4),0)</f>
        <v>855</v>
      </c>
    </row>
    <row r="644" spans="2:3" x14ac:dyDescent="0.15">
      <c r="B644" s="1">
        <f t="shared" si="9"/>
        <v>320500</v>
      </c>
      <c r="C644">
        <f>ROUNDDOWN(VLOOKUP(B644,X22テーブル!B$4:E$50,3)*B644+VLOOKUP(B644,X22テーブル!B$4:E$50,4),0)</f>
        <v>855</v>
      </c>
    </row>
    <row r="645" spans="2:3" x14ac:dyDescent="0.15">
      <c r="B645" s="1">
        <f t="shared" si="9"/>
        <v>321000</v>
      </c>
      <c r="C645">
        <f>ROUNDDOWN(VLOOKUP(B645,X22テーブル!B$4:E$50,3)*B645+VLOOKUP(B645,X22テーブル!B$4:E$50,4),0)</f>
        <v>855</v>
      </c>
    </row>
    <row r="646" spans="2:3" x14ac:dyDescent="0.15">
      <c r="B646" s="1">
        <f t="shared" ref="B646:B705" si="10">+B645+500</f>
        <v>321500</v>
      </c>
      <c r="C646">
        <f>ROUNDDOWN(VLOOKUP(B646,X22テーブル!B$4:E$50,3)*B646+VLOOKUP(B646,X22テーブル!B$4:E$50,4),0)</f>
        <v>855</v>
      </c>
    </row>
    <row r="647" spans="2:3" x14ac:dyDescent="0.15">
      <c r="B647" s="1">
        <f t="shared" si="10"/>
        <v>322000</v>
      </c>
      <c r="C647">
        <f>ROUNDDOWN(VLOOKUP(B647,X22テーブル!B$4:E$50,3)*B647+VLOOKUP(B647,X22テーブル!B$4:E$50,4),0)</f>
        <v>856</v>
      </c>
    </row>
    <row r="648" spans="2:3" x14ac:dyDescent="0.15">
      <c r="B648" s="1">
        <f t="shared" si="10"/>
        <v>322500</v>
      </c>
      <c r="C648">
        <f>ROUNDDOWN(VLOOKUP(B648,X22テーブル!B$4:E$50,3)*B648+VLOOKUP(B648,X22テーブル!B$4:E$50,4),0)</f>
        <v>856</v>
      </c>
    </row>
    <row r="649" spans="2:3" x14ac:dyDescent="0.15">
      <c r="B649" s="1">
        <f t="shared" si="10"/>
        <v>323000</v>
      </c>
      <c r="C649">
        <f>ROUNDDOWN(VLOOKUP(B649,X22テーブル!B$4:E$50,3)*B649+VLOOKUP(B649,X22テーブル!B$4:E$50,4),0)</f>
        <v>856</v>
      </c>
    </row>
    <row r="650" spans="2:3" x14ac:dyDescent="0.15">
      <c r="B650" s="1">
        <f t="shared" si="10"/>
        <v>323500</v>
      </c>
      <c r="C650">
        <f>ROUNDDOWN(VLOOKUP(B650,X22テーブル!B$4:E$50,3)*B650+VLOOKUP(B650,X22テーブル!B$4:E$50,4),0)</f>
        <v>856</v>
      </c>
    </row>
    <row r="651" spans="2:3" x14ac:dyDescent="0.15">
      <c r="B651" s="1">
        <f t="shared" si="10"/>
        <v>324000</v>
      </c>
      <c r="C651">
        <f>ROUNDDOWN(VLOOKUP(B651,X22テーブル!B$4:E$50,3)*B651+VLOOKUP(B651,X22テーブル!B$4:E$50,4),0)</f>
        <v>856</v>
      </c>
    </row>
    <row r="652" spans="2:3" x14ac:dyDescent="0.15">
      <c r="B652" s="1">
        <f t="shared" si="10"/>
        <v>324500</v>
      </c>
      <c r="C652">
        <f>ROUNDDOWN(VLOOKUP(B652,X22テーブル!B$4:E$50,3)*B652+VLOOKUP(B652,X22テーブル!B$4:E$50,4),0)</f>
        <v>857</v>
      </c>
    </row>
    <row r="653" spans="2:3" x14ac:dyDescent="0.15">
      <c r="B653" s="1">
        <f t="shared" si="10"/>
        <v>325000</v>
      </c>
      <c r="C653">
        <f>ROUNDDOWN(VLOOKUP(B653,X22テーブル!B$4:E$50,3)*B653+VLOOKUP(B653,X22テーブル!B$4:E$50,4),0)</f>
        <v>857</v>
      </c>
    </row>
    <row r="654" spans="2:3" x14ac:dyDescent="0.15">
      <c r="B654" s="1">
        <f t="shared" si="10"/>
        <v>325500</v>
      </c>
      <c r="C654">
        <f>ROUNDDOWN(VLOOKUP(B654,X22テーブル!B$4:E$50,3)*B654+VLOOKUP(B654,X22テーブル!B$4:E$50,4),0)</f>
        <v>857</v>
      </c>
    </row>
    <row r="655" spans="2:3" x14ac:dyDescent="0.15">
      <c r="B655" s="1">
        <f t="shared" si="10"/>
        <v>326000</v>
      </c>
      <c r="C655">
        <f>ROUNDDOWN(VLOOKUP(B655,X22テーブル!B$4:E$50,3)*B655+VLOOKUP(B655,X22テーブル!B$4:E$50,4),0)</f>
        <v>857</v>
      </c>
    </row>
    <row r="656" spans="2:3" x14ac:dyDescent="0.15">
      <c r="B656" s="1">
        <f t="shared" si="10"/>
        <v>326500</v>
      </c>
      <c r="C656">
        <f>ROUNDDOWN(VLOOKUP(B656,X22テーブル!B$4:E$50,3)*B656+VLOOKUP(B656,X22テーブル!B$4:E$50,4),0)</f>
        <v>857</v>
      </c>
    </row>
    <row r="657" spans="2:3" x14ac:dyDescent="0.15">
      <c r="B657" s="1">
        <f t="shared" si="10"/>
        <v>327000</v>
      </c>
      <c r="C657">
        <f>ROUNDDOWN(VLOOKUP(B657,X22テーブル!B$4:E$50,3)*B657+VLOOKUP(B657,X22テーブル!B$4:E$50,4),0)</f>
        <v>857</v>
      </c>
    </row>
    <row r="658" spans="2:3" x14ac:dyDescent="0.15">
      <c r="B658" s="1">
        <f t="shared" si="10"/>
        <v>327500</v>
      </c>
      <c r="C658">
        <f>ROUNDDOWN(VLOOKUP(B658,X22テーブル!B$4:E$50,3)*B658+VLOOKUP(B658,X22テーブル!B$4:E$50,4),0)</f>
        <v>858</v>
      </c>
    </row>
    <row r="659" spans="2:3" x14ac:dyDescent="0.15">
      <c r="B659" s="1">
        <f t="shared" si="10"/>
        <v>328000</v>
      </c>
      <c r="C659">
        <f>ROUNDDOWN(VLOOKUP(B659,X22テーブル!B$4:E$50,3)*B659+VLOOKUP(B659,X22テーブル!B$4:E$50,4),0)</f>
        <v>858</v>
      </c>
    </row>
    <row r="660" spans="2:3" x14ac:dyDescent="0.15">
      <c r="B660" s="1">
        <f t="shared" si="10"/>
        <v>328500</v>
      </c>
      <c r="C660">
        <f>ROUNDDOWN(VLOOKUP(B660,X22テーブル!B$4:E$50,3)*B660+VLOOKUP(B660,X22テーブル!B$4:E$50,4),0)</f>
        <v>858</v>
      </c>
    </row>
    <row r="661" spans="2:3" x14ac:dyDescent="0.15">
      <c r="B661" s="1">
        <f t="shared" si="10"/>
        <v>329000</v>
      </c>
      <c r="C661">
        <f>ROUNDDOWN(VLOOKUP(B661,X22テーブル!B$4:E$50,3)*B661+VLOOKUP(B661,X22テーブル!B$4:E$50,4),0)</f>
        <v>858</v>
      </c>
    </row>
    <row r="662" spans="2:3" x14ac:dyDescent="0.15">
      <c r="B662" s="1">
        <f t="shared" si="10"/>
        <v>329500</v>
      </c>
      <c r="C662">
        <f>ROUNDDOWN(VLOOKUP(B662,X22テーブル!B$4:E$50,3)*B662+VLOOKUP(B662,X22テーブル!B$4:E$50,4),0)</f>
        <v>858</v>
      </c>
    </row>
    <row r="663" spans="2:3" x14ac:dyDescent="0.15">
      <c r="B663" s="1">
        <f t="shared" si="10"/>
        <v>330000</v>
      </c>
      <c r="C663">
        <f>ROUNDDOWN(VLOOKUP(B663,X22テーブル!B$4:E$50,3)*B663+VLOOKUP(B663,X22テーブル!B$4:E$50,4),0)</f>
        <v>859</v>
      </c>
    </row>
    <row r="664" spans="2:3" x14ac:dyDescent="0.15">
      <c r="B664" s="1">
        <f t="shared" si="10"/>
        <v>330500</v>
      </c>
      <c r="C664">
        <f>ROUNDDOWN(VLOOKUP(B664,X22テーブル!B$4:E$50,3)*B664+VLOOKUP(B664,X22テーブル!B$4:E$50,4),0)</f>
        <v>859</v>
      </c>
    </row>
    <row r="665" spans="2:3" x14ac:dyDescent="0.15">
      <c r="B665" s="1">
        <f t="shared" si="10"/>
        <v>331000</v>
      </c>
      <c r="C665">
        <f>ROUNDDOWN(VLOOKUP(B665,X22テーブル!B$4:E$50,3)*B665+VLOOKUP(B665,X22テーブル!B$4:E$50,4),0)</f>
        <v>859</v>
      </c>
    </row>
    <row r="666" spans="2:3" x14ac:dyDescent="0.15">
      <c r="B666" s="1">
        <f t="shared" si="10"/>
        <v>331500</v>
      </c>
      <c r="C666">
        <f>ROUNDDOWN(VLOOKUP(B666,X22テーブル!B$4:E$50,3)*B666+VLOOKUP(B666,X22テーブル!B$4:E$50,4),0)</f>
        <v>859</v>
      </c>
    </row>
    <row r="667" spans="2:3" x14ac:dyDescent="0.15">
      <c r="B667" s="1">
        <f t="shared" si="10"/>
        <v>332000</v>
      </c>
      <c r="C667">
        <f>ROUNDDOWN(VLOOKUP(B667,X22テーブル!B$4:E$50,3)*B667+VLOOKUP(B667,X22テーブル!B$4:E$50,4),0)</f>
        <v>859</v>
      </c>
    </row>
    <row r="668" spans="2:3" x14ac:dyDescent="0.15">
      <c r="B668" s="1">
        <f t="shared" si="10"/>
        <v>332500</v>
      </c>
      <c r="C668">
        <f>ROUNDDOWN(VLOOKUP(B668,X22テーブル!B$4:E$50,3)*B668+VLOOKUP(B668,X22テーブル!B$4:E$50,4),0)</f>
        <v>860</v>
      </c>
    </row>
    <row r="669" spans="2:3" x14ac:dyDescent="0.15">
      <c r="B669" s="1">
        <f t="shared" si="10"/>
        <v>333000</v>
      </c>
      <c r="C669">
        <f>ROUNDDOWN(VLOOKUP(B669,X22テーブル!B$4:E$50,3)*B669+VLOOKUP(B669,X22テーブル!B$4:E$50,4),0)</f>
        <v>860</v>
      </c>
    </row>
    <row r="670" spans="2:3" x14ac:dyDescent="0.15">
      <c r="B670" s="1">
        <f t="shared" si="10"/>
        <v>333500</v>
      </c>
      <c r="C670">
        <f>ROUNDDOWN(VLOOKUP(B670,X22テーブル!B$4:E$50,3)*B670+VLOOKUP(B670,X22テーブル!B$4:E$50,4),0)</f>
        <v>860</v>
      </c>
    </row>
    <row r="671" spans="2:3" x14ac:dyDescent="0.15">
      <c r="B671" s="1">
        <f t="shared" si="10"/>
        <v>334000</v>
      </c>
      <c r="C671">
        <f>ROUNDDOWN(VLOOKUP(B671,X22テーブル!B$4:E$50,3)*B671+VLOOKUP(B671,X22テーブル!B$4:E$50,4),0)</f>
        <v>860</v>
      </c>
    </row>
    <row r="672" spans="2:3" x14ac:dyDescent="0.15">
      <c r="B672" s="1">
        <f t="shared" si="10"/>
        <v>334500</v>
      </c>
      <c r="C672">
        <f>ROUNDDOWN(VLOOKUP(B672,X22テーブル!B$4:E$50,3)*B672+VLOOKUP(B672,X22テーブル!B$4:E$50,4),0)</f>
        <v>860</v>
      </c>
    </row>
    <row r="673" spans="2:3" x14ac:dyDescent="0.15">
      <c r="B673" s="1">
        <f t="shared" si="10"/>
        <v>335000</v>
      </c>
      <c r="C673">
        <f>ROUNDDOWN(VLOOKUP(B673,X22テーブル!B$4:E$50,3)*B673+VLOOKUP(B673,X22テーブル!B$4:E$50,4),0)</f>
        <v>860</v>
      </c>
    </row>
    <row r="674" spans="2:3" x14ac:dyDescent="0.15">
      <c r="B674" s="1">
        <f t="shared" si="10"/>
        <v>335500</v>
      </c>
      <c r="C674">
        <f>ROUNDDOWN(VLOOKUP(B674,X22テーブル!B$4:E$50,3)*B674+VLOOKUP(B674,X22テーブル!B$4:E$50,4),0)</f>
        <v>861</v>
      </c>
    </row>
    <row r="675" spans="2:3" x14ac:dyDescent="0.15">
      <c r="B675" s="1">
        <f t="shared" si="10"/>
        <v>336000</v>
      </c>
      <c r="C675">
        <f>ROUNDDOWN(VLOOKUP(B675,X22テーブル!B$4:E$50,3)*B675+VLOOKUP(B675,X22テーブル!B$4:E$50,4),0)</f>
        <v>861</v>
      </c>
    </row>
    <row r="676" spans="2:3" x14ac:dyDescent="0.15">
      <c r="B676" s="1">
        <f t="shared" si="10"/>
        <v>336500</v>
      </c>
      <c r="C676">
        <f>ROUNDDOWN(VLOOKUP(B676,X22テーブル!B$4:E$50,3)*B676+VLOOKUP(B676,X22テーブル!B$4:E$50,4),0)</f>
        <v>861</v>
      </c>
    </row>
    <row r="677" spans="2:3" x14ac:dyDescent="0.15">
      <c r="B677" s="1">
        <f t="shared" si="10"/>
        <v>337000</v>
      </c>
      <c r="C677">
        <f>ROUNDDOWN(VLOOKUP(B677,X22テーブル!B$4:E$50,3)*B677+VLOOKUP(B677,X22テーブル!B$4:E$50,4),0)</f>
        <v>861</v>
      </c>
    </row>
    <row r="678" spans="2:3" x14ac:dyDescent="0.15">
      <c r="B678" s="1">
        <f t="shared" si="10"/>
        <v>337500</v>
      </c>
      <c r="C678">
        <f>ROUNDDOWN(VLOOKUP(B678,X22テーブル!B$4:E$50,3)*B678+VLOOKUP(B678,X22テーブル!B$4:E$50,4),0)</f>
        <v>861</v>
      </c>
    </row>
    <row r="679" spans="2:3" x14ac:dyDescent="0.15">
      <c r="B679" s="1">
        <f t="shared" si="10"/>
        <v>338000</v>
      </c>
      <c r="C679">
        <f>ROUNDDOWN(VLOOKUP(B679,X22テーブル!B$4:E$50,3)*B679+VLOOKUP(B679,X22テーブル!B$4:E$50,4),0)</f>
        <v>862</v>
      </c>
    </row>
    <row r="680" spans="2:3" x14ac:dyDescent="0.15">
      <c r="B680" s="1">
        <f t="shared" si="10"/>
        <v>338500</v>
      </c>
      <c r="C680">
        <f>ROUNDDOWN(VLOOKUP(B680,X22テーブル!B$4:E$50,3)*B680+VLOOKUP(B680,X22テーブル!B$4:E$50,4),0)</f>
        <v>862</v>
      </c>
    </row>
    <row r="681" spans="2:3" x14ac:dyDescent="0.15">
      <c r="B681" s="1">
        <f t="shared" si="10"/>
        <v>339000</v>
      </c>
      <c r="C681">
        <f>ROUNDDOWN(VLOOKUP(B681,X22テーブル!B$4:E$50,3)*B681+VLOOKUP(B681,X22テーブル!B$4:E$50,4),0)</f>
        <v>862</v>
      </c>
    </row>
    <row r="682" spans="2:3" x14ac:dyDescent="0.15">
      <c r="B682" s="1">
        <f t="shared" si="10"/>
        <v>339500</v>
      </c>
      <c r="C682">
        <f>ROUNDDOWN(VLOOKUP(B682,X22テーブル!B$4:E$50,3)*B682+VLOOKUP(B682,X22テーブル!B$4:E$50,4),0)</f>
        <v>862</v>
      </c>
    </row>
    <row r="683" spans="2:3" x14ac:dyDescent="0.15">
      <c r="B683" s="1">
        <f t="shared" si="10"/>
        <v>340000</v>
      </c>
      <c r="C683">
        <f>ROUNDDOWN(VLOOKUP(B683,X22テーブル!B$4:E$50,3)*B683+VLOOKUP(B683,X22テーブル!B$4:E$50,4),0)</f>
        <v>862</v>
      </c>
    </row>
    <row r="684" spans="2:3" x14ac:dyDescent="0.15">
      <c r="B684" s="1">
        <f t="shared" si="10"/>
        <v>340500</v>
      </c>
      <c r="C684">
        <f>ROUNDDOWN(VLOOKUP(B684,X22テーブル!B$4:E$50,3)*B684+VLOOKUP(B684,X22テーブル!B$4:E$50,4),0)</f>
        <v>862</v>
      </c>
    </row>
    <row r="685" spans="2:3" x14ac:dyDescent="0.15">
      <c r="B685" s="1">
        <f t="shared" si="10"/>
        <v>341000</v>
      </c>
      <c r="C685">
        <f>ROUNDDOWN(VLOOKUP(B685,X22テーブル!B$4:E$50,3)*B685+VLOOKUP(B685,X22テーブル!B$4:E$50,4),0)</f>
        <v>863</v>
      </c>
    </row>
    <row r="686" spans="2:3" x14ac:dyDescent="0.15">
      <c r="B686" s="1">
        <f t="shared" si="10"/>
        <v>341500</v>
      </c>
      <c r="C686">
        <f>ROUNDDOWN(VLOOKUP(B686,X22テーブル!B$4:E$50,3)*B686+VLOOKUP(B686,X22テーブル!B$4:E$50,4),0)</f>
        <v>863</v>
      </c>
    </row>
    <row r="687" spans="2:3" x14ac:dyDescent="0.15">
      <c r="B687" s="1">
        <f t="shared" si="10"/>
        <v>342000</v>
      </c>
      <c r="C687">
        <f>ROUNDDOWN(VLOOKUP(B687,X22テーブル!B$4:E$50,3)*B687+VLOOKUP(B687,X22テーブル!B$4:E$50,4),0)</f>
        <v>863</v>
      </c>
    </row>
    <row r="688" spans="2:3" x14ac:dyDescent="0.15">
      <c r="B688" s="1">
        <f t="shared" si="10"/>
        <v>342500</v>
      </c>
      <c r="C688">
        <f>ROUNDDOWN(VLOOKUP(B688,X22テーブル!B$4:E$50,3)*B688+VLOOKUP(B688,X22テーブル!B$4:E$50,4),0)</f>
        <v>863</v>
      </c>
    </row>
    <row r="689" spans="2:3" x14ac:dyDescent="0.15">
      <c r="B689" s="1">
        <f t="shared" si="10"/>
        <v>343000</v>
      </c>
      <c r="C689">
        <f>ROUNDDOWN(VLOOKUP(B689,X22テーブル!B$4:E$50,3)*B689+VLOOKUP(B689,X22テーブル!B$4:E$50,4),0)</f>
        <v>863</v>
      </c>
    </row>
    <row r="690" spans="2:3" x14ac:dyDescent="0.15">
      <c r="B690" s="1">
        <f t="shared" si="10"/>
        <v>343500</v>
      </c>
      <c r="C690">
        <f>ROUNDDOWN(VLOOKUP(B690,X22テーブル!B$4:E$50,3)*B690+VLOOKUP(B690,X22テーブル!B$4:E$50,4),0)</f>
        <v>864</v>
      </c>
    </row>
    <row r="691" spans="2:3" x14ac:dyDescent="0.15">
      <c r="B691" s="1">
        <f t="shared" si="10"/>
        <v>344000</v>
      </c>
      <c r="C691">
        <f>ROUNDDOWN(VLOOKUP(B691,X22テーブル!B$4:E$50,3)*B691+VLOOKUP(B691,X22テーブル!B$4:E$50,4),0)</f>
        <v>864</v>
      </c>
    </row>
    <row r="692" spans="2:3" x14ac:dyDescent="0.15">
      <c r="B692" s="1">
        <f t="shared" si="10"/>
        <v>344500</v>
      </c>
      <c r="C692">
        <f>ROUNDDOWN(VLOOKUP(B692,X22テーブル!B$4:E$50,3)*B692+VLOOKUP(B692,X22テーブル!B$4:E$50,4),0)</f>
        <v>864</v>
      </c>
    </row>
    <row r="693" spans="2:3" x14ac:dyDescent="0.15">
      <c r="B693" s="1">
        <f t="shared" si="10"/>
        <v>345000</v>
      </c>
      <c r="C693">
        <f>ROUNDDOWN(VLOOKUP(B693,X22テーブル!B$4:E$50,3)*B693+VLOOKUP(B693,X22テーブル!B$4:E$50,4),0)</f>
        <v>864</v>
      </c>
    </row>
    <row r="694" spans="2:3" x14ac:dyDescent="0.15">
      <c r="B694" s="1">
        <f t="shared" si="10"/>
        <v>345500</v>
      </c>
      <c r="C694">
        <f>ROUNDDOWN(VLOOKUP(B694,X22テーブル!B$4:E$50,3)*B694+VLOOKUP(B694,X22テーブル!B$4:E$50,4),0)</f>
        <v>864</v>
      </c>
    </row>
    <row r="695" spans="2:3" x14ac:dyDescent="0.15">
      <c r="B695" s="1">
        <f t="shared" si="10"/>
        <v>346000</v>
      </c>
      <c r="C695">
        <f>ROUNDDOWN(VLOOKUP(B695,X22テーブル!B$4:E$50,3)*B695+VLOOKUP(B695,X22テーブル!B$4:E$50,4),0)</f>
        <v>865</v>
      </c>
    </row>
    <row r="696" spans="2:3" x14ac:dyDescent="0.15">
      <c r="B696" s="1">
        <f t="shared" si="10"/>
        <v>346500</v>
      </c>
      <c r="C696">
        <f>ROUNDDOWN(VLOOKUP(B696,X22テーブル!B$4:E$50,3)*B696+VLOOKUP(B696,X22テーブル!B$4:E$50,4),0)</f>
        <v>865</v>
      </c>
    </row>
    <row r="697" spans="2:3" x14ac:dyDescent="0.15">
      <c r="B697" s="1">
        <f t="shared" si="10"/>
        <v>347000</v>
      </c>
      <c r="C697">
        <f>ROUNDDOWN(VLOOKUP(B697,X22テーブル!B$4:E$50,3)*B697+VLOOKUP(B697,X22テーブル!B$4:E$50,4),0)</f>
        <v>865</v>
      </c>
    </row>
    <row r="698" spans="2:3" x14ac:dyDescent="0.15">
      <c r="B698" s="1">
        <f t="shared" si="10"/>
        <v>347500</v>
      </c>
      <c r="C698">
        <f>ROUNDDOWN(VLOOKUP(B698,X22テーブル!B$4:E$50,3)*B698+VLOOKUP(B698,X22テーブル!B$4:E$50,4),0)</f>
        <v>865</v>
      </c>
    </row>
    <row r="699" spans="2:3" x14ac:dyDescent="0.15">
      <c r="B699" s="1">
        <f t="shared" si="10"/>
        <v>348000</v>
      </c>
      <c r="C699">
        <f>ROUNDDOWN(VLOOKUP(B699,X22テーブル!B$4:E$50,3)*B699+VLOOKUP(B699,X22テーブル!B$4:E$50,4),0)</f>
        <v>865</v>
      </c>
    </row>
    <row r="700" spans="2:3" x14ac:dyDescent="0.15">
      <c r="B700" s="1">
        <f t="shared" si="10"/>
        <v>348500</v>
      </c>
      <c r="C700">
        <f>ROUNDDOWN(VLOOKUP(B700,X22テーブル!B$4:E$50,3)*B700+VLOOKUP(B700,X22テーブル!B$4:E$50,4),0)</f>
        <v>865</v>
      </c>
    </row>
    <row r="701" spans="2:3" x14ac:dyDescent="0.15">
      <c r="B701" s="1">
        <f t="shared" si="10"/>
        <v>349000</v>
      </c>
      <c r="C701">
        <f>ROUNDDOWN(VLOOKUP(B701,X22テーブル!B$4:E$50,3)*B701+VLOOKUP(B701,X22テーブル!B$4:E$50,4),0)</f>
        <v>866</v>
      </c>
    </row>
    <row r="702" spans="2:3" x14ac:dyDescent="0.15">
      <c r="B702" s="1">
        <f t="shared" si="10"/>
        <v>349500</v>
      </c>
      <c r="C702">
        <f>ROUNDDOWN(VLOOKUP(B702,X22テーブル!B$4:E$50,3)*B702+VLOOKUP(B702,X22テーブル!B$4:E$50,4),0)</f>
        <v>866</v>
      </c>
    </row>
    <row r="703" spans="2:3" x14ac:dyDescent="0.15">
      <c r="B703" s="1">
        <f t="shared" si="10"/>
        <v>350000</v>
      </c>
      <c r="C703">
        <f>ROUNDDOWN(VLOOKUP(B703,X22テーブル!B$4:E$50,3)*B703+VLOOKUP(B703,X22テーブル!B$4:E$50,4),0)</f>
        <v>866</v>
      </c>
    </row>
    <row r="704" spans="2:3" x14ac:dyDescent="0.15">
      <c r="B704" s="1">
        <f t="shared" si="10"/>
        <v>350500</v>
      </c>
      <c r="C704">
        <f>ROUNDDOWN(VLOOKUP(B704,X22テーブル!B$4:E$50,3)*B704+VLOOKUP(B704,X22テーブル!B$4:E$50,4),0)</f>
        <v>866</v>
      </c>
    </row>
    <row r="705" spans="2:3" x14ac:dyDescent="0.15">
      <c r="B705" s="1">
        <f t="shared" si="10"/>
        <v>351000</v>
      </c>
      <c r="C705">
        <f>ROUNDDOWN(VLOOKUP(B705,X22テーブル!B$4:E$50,3)*B705+VLOOKUP(B705,X22テーブル!B$4:E$50,4),0)</f>
        <v>866</v>
      </c>
    </row>
    <row r="706" spans="2:3" x14ac:dyDescent="0.15">
      <c r="B706" s="1">
        <f>+B705+500</f>
        <v>351500</v>
      </c>
      <c r="C706">
        <f>ROUNDDOWN(VLOOKUP(B706,X22テーブル!B$4:E$50,3)*B706+VLOOKUP(B706,X22テーブル!B$4:E$50,4),0)</f>
        <v>867</v>
      </c>
    </row>
    <row r="707" spans="2:3" x14ac:dyDescent="0.15">
      <c r="B707" s="1">
        <f t="shared" ref="B707" si="11">+B706+500</f>
        <v>352000</v>
      </c>
      <c r="C707">
        <f>ROUNDDOWN(VLOOKUP(B707,X22テーブル!B$4:E$50,3)*B707+VLOOKUP(B707,X22テーブル!B$4:E$50,4),0)</f>
        <v>867</v>
      </c>
    </row>
  </sheetData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C2" sqref="C2"/>
    </sheetView>
  </sheetViews>
  <sheetFormatPr defaultRowHeight="13.5" x14ac:dyDescent="0.15"/>
  <cols>
    <col min="1" max="1" width="17.25" bestFit="1" customWidth="1"/>
    <col min="3" max="3" width="17" customWidth="1"/>
    <col min="4" max="4" width="28.5" customWidth="1"/>
    <col min="5" max="5" width="12.875" bestFit="1" customWidth="1"/>
  </cols>
  <sheetData>
    <row r="1" spans="1:5" x14ac:dyDescent="0.15">
      <c r="B1" t="s">
        <v>29</v>
      </c>
      <c r="C1">
        <f>ROUND(167.3*C2+583,0)</f>
        <v>566</v>
      </c>
    </row>
    <row r="2" spans="1:5" x14ac:dyDescent="0.15">
      <c r="B2" t="s">
        <v>28</v>
      </c>
      <c r="C2">
        <f>ROUND(+-0.465*C4-0.0508*C5+0.0264*C6+0.0277*C7+0.0011*C8+0.0089*C9+0.0818*C10+0.0172*C11+0.1906,2)</f>
        <v>-0.1</v>
      </c>
    </row>
    <row r="4" spans="1:5" x14ac:dyDescent="0.15">
      <c r="A4" t="s">
        <v>301</v>
      </c>
      <c r="B4" t="s">
        <v>9</v>
      </c>
      <c r="C4" s="4">
        <f>ROUND(IF(+(E5-E6)/E4*100&gt;5.1,5.1,IF(+(E5-E6)/E4*100&lt;-0.3,-0.3,+(E5-E6)/E4*100)),3)</f>
        <v>1.002</v>
      </c>
      <c r="D4" s="5" t="s">
        <v>13</v>
      </c>
      <c r="E4" s="6">
        <v>94558</v>
      </c>
    </row>
    <row r="5" spans="1:5" x14ac:dyDescent="0.15">
      <c r="A5" t="s">
        <v>302</v>
      </c>
      <c r="B5" t="s">
        <v>10</v>
      </c>
      <c r="C5" s="4">
        <f>ROUND(IF(+E7/(E4/12)&gt;18,18,IF(+E7/(E4/12)&lt;0.9,0.9,+E7/(E4/12))),3)</f>
        <v>10.824</v>
      </c>
      <c r="D5" s="5" t="s">
        <v>14</v>
      </c>
      <c r="E5" s="6">
        <v>1265</v>
      </c>
    </row>
    <row r="6" spans="1:5" x14ac:dyDescent="0.15">
      <c r="A6" t="s">
        <v>303</v>
      </c>
      <c r="B6" t="s">
        <v>11</v>
      </c>
      <c r="C6" s="4">
        <f>ROUND(IF(+E8/E11*100&gt;63.6,63.6,IF(+E8/E11*100&lt;6.5,6.5,+E8/E11*100)),3)</f>
        <v>16.823</v>
      </c>
      <c r="D6" s="5" t="s">
        <v>15</v>
      </c>
      <c r="E6" s="6">
        <v>318</v>
      </c>
    </row>
    <row r="7" spans="1:5" x14ac:dyDescent="0.15">
      <c r="A7" t="s">
        <v>304</v>
      </c>
      <c r="B7" t="s">
        <v>12</v>
      </c>
      <c r="C7" s="4">
        <f>ROUND(IF(+E12/E4*100&gt;5.1,5.1,IF(+E12/E4*100&lt;-8.5,-8.5,+E12/E4*100)),3)</f>
        <v>-3.3450000000000002</v>
      </c>
      <c r="D7" s="5" t="s">
        <v>16</v>
      </c>
      <c r="E7" s="6">
        <f>33433+51856</f>
        <v>85289</v>
      </c>
    </row>
    <row r="8" spans="1:5" x14ac:dyDescent="0.15">
      <c r="A8" s="17" t="s">
        <v>305</v>
      </c>
      <c r="B8" t="s">
        <v>20</v>
      </c>
      <c r="C8" s="4">
        <f>ROUND(IF(+E13/E14*100&gt;350,350,IF(+E13/E14*100&lt;-76.5,-76.5,+E13/E14*100)),3)</f>
        <v>57.098999999999997</v>
      </c>
      <c r="D8" s="5" t="s">
        <v>17</v>
      </c>
      <c r="E8" s="6">
        <v>20583</v>
      </c>
    </row>
    <row r="9" spans="1:5" x14ac:dyDescent="0.15">
      <c r="A9" s="17" t="s">
        <v>306</v>
      </c>
      <c r="B9" t="s">
        <v>21</v>
      </c>
      <c r="C9" s="4">
        <f>ROUND(IF(+E13/E10*100&gt;68.5,68.5,IF(+E13/E10*100&lt;-68.6,-68.6,+E13/E10*100)),3)</f>
        <v>34.19</v>
      </c>
      <c r="D9" s="5" t="s">
        <v>310</v>
      </c>
      <c r="E9" s="6">
        <v>115095</v>
      </c>
    </row>
    <row r="10" spans="1:5" x14ac:dyDescent="0.15">
      <c r="A10" s="17" t="s">
        <v>307</v>
      </c>
      <c r="B10" t="s">
        <v>25</v>
      </c>
      <c r="C10" s="15">
        <f>ROUND(IF(+E15/100000&gt;15,15,IF(+E15/100000&lt;-10,-10,+E15/100000)),3)</f>
        <v>7.4999999999999997E-2</v>
      </c>
      <c r="D10" s="5" t="s">
        <v>309</v>
      </c>
      <c r="E10" s="6">
        <v>129601</v>
      </c>
    </row>
    <row r="11" spans="1:5" x14ac:dyDescent="0.15">
      <c r="A11" s="17" t="s">
        <v>308</v>
      </c>
      <c r="B11" t="s">
        <v>26</v>
      </c>
      <c r="C11">
        <f>ROUND(IF(+E16/100000&gt;100,100,IF(+E16/100000&lt;-3,-3,+E16/100000)),3)</f>
        <v>0.24299999999999999</v>
      </c>
      <c r="D11" s="5" t="s">
        <v>18</v>
      </c>
      <c r="E11" s="6">
        <f>+(E9+E10)/2</f>
        <v>122348</v>
      </c>
    </row>
    <row r="12" spans="1:5" x14ac:dyDescent="0.15">
      <c r="D12" s="5" t="s">
        <v>19</v>
      </c>
      <c r="E12" s="6">
        <v>-3163</v>
      </c>
    </row>
    <row r="13" spans="1:5" x14ac:dyDescent="0.15">
      <c r="D13" s="5" t="s">
        <v>22</v>
      </c>
      <c r="E13" s="6">
        <v>44311</v>
      </c>
    </row>
    <row r="14" spans="1:5" x14ac:dyDescent="0.15">
      <c r="D14" s="5" t="s">
        <v>23</v>
      </c>
      <c r="E14" s="6">
        <v>77604</v>
      </c>
    </row>
    <row r="15" spans="1:5" x14ac:dyDescent="0.15">
      <c r="D15" s="5" t="s">
        <v>27</v>
      </c>
      <c r="E15" s="6">
        <f>+(7013+7928)/2</f>
        <v>7470.5</v>
      </c>
    </row>
    <row r="16" spans="1:5" x14ac:dyDescent="0.15">
      <c r="D16" s="5" t="s">
        <v>24</v>
      </c>
      <c r="E16" s="6">
        <v>24311</v>
      </c>
    </row>
  </sheetData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16"/>
  <sheetViews>
    <sheetView topLeftCell="A31" workbookViewId="0">
      <selection activeCell="H20" sqref="H20:M35"/>
    </sheetView>
  </sheetViews>
  <sheetFormatPr defaultRowHeight="13.5" x14ac:dyDescent="0.15"/>
  <cols>
    <col min="1" max="1" width="16.125" customWidth="1"/>
    <col min="2" max="2" width="7.875" bestFit="1" customWidth="1"/>
    <col min="3" max="3" width="47.75" customWidth="1"/>
    <col min="4" max="4" width="39.875" customWidth="1"/>
    <col min="5" max="5" width="5.75" bestFit="1" customWidth="1"/>
    <col min="8" max="13" width="26.5" customWidth="1"/>
  </cols>
  <sheetData>
    <row r="2" spans="1:13" ht="15" x14ac:dyDescent="0.15">
      <c r="A2" s="5"/>
      <c r="B2" s="9" t="s">
        <v>30</v>
      </c>
      <c r="C2" s="9" t="s">
        <v>31</v>
      </c>
      <c r="D2" s="9" t="s">
        <v>32</v>
      </c>
      <c r="E2" s="9" t="s">
        <v>33</v>
      </c>
    </row>
    <row r="3" spans="1:13" ht="14.25" x14ac:dyDescent="0.15">
      <c r="A3" s="5" t="s">
        <v>99</v>
      </c>
      <c r="B3" s="10">
        <v>1</v>
      </c>
      <c r="C3" s="11" t="s">
        <v>34</v>
      </c>
      <c r="D3" s="11" t="s">
        <v>35</v>
      </c>
      <c r="E3" s="10">
        <v>1</v>
      </c>
      <c r="H3" s="86" t="s">
        <v>291</v>
      </c>
      <c r="I3" s="83"/>
      <c r="J3" s="83"/>
      <c r="K3" s="83"/>
      <c r="L3" s="83"/>
      <c r="M3" s="83"/>
    </row>
    <row r="4" spans="1:13" ht="14.25" x14ac:dyDescent="0.15">
      <c r="A4" s="5" t="s">
        <v>99</v>
      </c>
      <c r="B4" s="10">
        <v>2</v>
      </c>
      <c r="C4" s="11" t="s">
        <v>36</v>
      </c>
      <c r="D4" s="11" t="s">
        <v>35</v>
      </c>
      <c r="E4" s="10">
        <v>1</v>
      </c>
      <c r="H4" s="83"/>
      <c r="I4" s="83"/>
      <c r="J4" s="83"/>
      <c r="K4" s="83"/>
      <c r="L4" s="83"/>
      <c r="M4" s="83"/>
    </row>
    <row r="5" spans="1:13" ht="14.25" x14ac:dyDescent="0.15">
      <c r="A5" s="5" t="s">
        <v>99</v>
      </c>
      <c r="B5" s="10">
        <v>3</v>
      </c>
      <c r="C5" s="11" t="s">
        <v>37</v>
      </c>
      <c r="D5" s="11" t="s">
        <v>38</v>
      </c>
      <c r="E5" s="10">
        <v>1</v>
      </c>
      <c r="H5" s="83"/>
      <c r="I5" s="83"/>
      <c r="J5" s="83"/>
      <c r="K5" s="83"/>
      <c r="L5" s="83"/>
      <c r="M5" s="83"/>
    </row>
    <row r="6" spans="1:13" ht="14.25" x14ac:dyDescent="0.15">
      <c r="A6" s="5" t="s">
        <v>99</v>
      </c>
      <c r="B6" s="10">
        <v>4</v>
      </c>
      <c r="C6" s="11" t="s">
        <v>39</v>
      </c>
      <c r="D6" s="11" t="s">
        <v>38</v>
      </c>
      <c r="E6" s="10">
        <v>1</v>
      </c>
      <c r="H6" s="83"/>
      <c r="I6" s="83"/>
      <c r="J6" s="83"/>
      <c r="K6" s="83"/>
      <c r="L6" s="83"/>
      <c r="M6" s="83"/>
    </row>
    <row r="7" spans="1:13" ht="14.25" x14ac:dyDescent="0.15">
      <c r="A7" s="5" t="s">
        <v>99</v>
      </c>
      <c r="B7" s="10">
        <v>111</v>
      </c>
      <c r="C7" s="11" t="s">
        <v>40</v>
      </c>
      <c r="D7" s="11" t="s">
        <v>41</v>
      </c>
      <c r="E7" s="10">
        <v>5</v>
      </c>
      <c r="H7" s="83"/>
      <c r="I7" s="83"/>
      <c r="J7" s="83"/>
      <c r="K7" s="83"/>
      <c r="L7" s="83"/>
      <c r="M7" s="83"/>
    </row>
    <row r="8" spans="1:13" ht="14.25" x14ac:dyDescent="0.15">
      <c r="A8" s="5" t="s">
        <v>99</v>
      </c>
      <c r="B8" s="10">
        <v>212</v>
      </c>
      <c r="C8" s="11" t="s">
        <v>42</v>
      </c>
      <c r="D8" s="11" t="s">
        <v>41</v>
      </c>
      <c r="E8" s="10">
        <v>2</v>
      </c>
      <c r="H8" s="83"/>
      <c r="I8" s="83"/>
      <c r="J8" s="83"/>
      <c r="K8" s="83"/>
      <c r="L8" s="83"/>
      <c r="M8" s="83"/>
    </row>
    <row r="9" spans="1:13" ht="14.25" x14ac:dyDescent="0.15">
      <c r="A9" s="5" t="s">
        <v>99</v>
      </c>
      <c r="B9" s="10">
        <v>113</v>
      </c>
      <c r="C9" s="11" t="s">
        <v>43</v>
      </c>
      <c r="D9" s="11" t="s">
        <v>44</v>
      </c>
      <c r="E9" s="10">
        <v>5</v>
      </c>
      <c r="H9" s="83"/>
      <c r="I9" s="83"/>
      <c r="J9" s="83"/>
      <c r="K9" s="83"/>
      <c r="L9" s="83"/>
      <c r="M9" s="83"/>
    </row>
    <row r="10" spans="1:13" ht="14.25" x14ac:dyDescent="0.15">
      <c r="A10" s="5" t="s">
        <v>99</v>
      </c>
      <c r="B10" s="10">
        <v>214</v>
      </c>
      <c r="C10" s="11" t="s">
        <v>45</v>
      </c>
      <c r="D10" s="11" t="s">
        <v>46</v>
      </c>
      <c r="E10" s="10">
        <v>2</v>
      </c>
      <c r="H10" s="83"/>
      <c r="I10" s="83"/>
      <c r="J10" s="83"/>
      <c r="K10" s="83"/>
      <c r="L10" s="83"/>
      <c r="M10" s="83"/>
    </row>
    <row r="11" spans="1:13" ht="14.25" x14ac:dyDescent="0.15">
      <c r="A11" s="5" t="s">
        <v>99</v>
      </c>
      <c r="B11" s="10">
        <v>215</v>
      </c>
      <c r="C11" s="11" t="s">
        <v>47</v>
      </c>
      <c r="D11" s="11" t="s">
        <v>48</v>
      </c>
      <c r="E11" s="10">
        <v>2</v>
      </c>
      <c r="H11" s="83"/>
      <c r="I11" s="83"/>
      <c r="J11" s="83"/>
      <c r="K11" s="83"/>
      <c r="L11" s="83"/>
      <c r="M11" s="83"/>
    </row>
    <row r="12" spans="1:13" ht="14.25" x14ac:dyDescent="0.15">
      <c r="A12" s="5" t="s">
        <v>99</v>
      </c>
      <c r="B12" s="10">
        <v>216</v>
      </c>
      <c r="C12" s="11" t="s">
        <v>49</v>
      </c>
      <c r="D12" s="11" t="s">
        <v>50</v>
      </c>
      <c r="E12" s="10">
        <v>2</v>
      </c>
      <c r="H12" s="83"/>
      <c r="I12" s="83"/>
      <c r="J12" s="83"/>
      <c r="K12" s="83"/>
      <c r="L12" s="83"/>
      <c r="M12" s="83"/>
    </row>
    <row r="13" spans="1:13" ht="14.25" x14ac:dyDescent="0.15">
      <c r="A13" s="5" t="s">
        <v>99</v>
      </c>
      <c r="B13" s="10">
        <v>120</v>
      </c>
      <c r="C13" s="11" t="s">
        <v>51</v>
      </c>
      <c r="D13" s="11" t="s">
        <v>52</v>
      </c>
      <c r="E13" s="10">
        <v>5</v>
      </c>
      <c r="H13" s="83"/>
      <c r="I13" s="83"/>
      <c r="J13" s="83"/>
      <c r="K13" s="83"/>
      <c r="L13" s="83"/>
      <c r="M13" s="83"/>
    </row>
    <row r="14" spans="1:13" ht="14.25" x14ac:dyDescent="0.15">
      <c r="A14" s="5" t="s">
        <v>99</v>
      </c>
      <c r="B14" s="10">
        <v>221</v>
      </c>
      <c r="C14" s="11" t="s">
        <v>53</v>
      </c>
      <c r="D14" s="11" t="s">
        <v>54</v>
      </c>
      <c r="E14" s="10">
        <v>2</v>
      </c>
      <c r="H14" s="83"/>
      <c r="I14" s="83"/>
      <c r="J14" s="83"/>
      <c r="K14" s="83"/>
      <c r="L14" s="83"/>
      <c r="M14" s="83"/>
    </row>
    <row r="15" spans="1:13" ht="14.25" x14ac:dyDescent="0.15">
      <c r="A15" s="5" t="s">
        <v>99</v>
      </c>
      <c r="B15" s="10">
        <v>222</v>
      </c>
      <c r="C15" s="11" t="s">
        <v>55</v>
      </c>
      <c r="D15" s="11" t="s">
        <v>56</v>
      </c>
      <c r="E15" s="10">
        <v>2</v>
      </c>
      <c r="H15" s="83"/>
      <c r="I15" s="83"/>
      <c r="J15" s="83"/>
      <c r="K15" s="83"/>
      <c r="L15" s="83"/>
      <c r="M15" s="83"/>
    </row>
    <row r="16" spans="1:13" ht="14.25" x14ac:dyDescent="0.15">
      <c r="A16" s="5" t="s">
        <v>99</v>
      </c>
      <c r="B16" s="10">
        <v>223</v>
      </c>
      <c r="C16" s="11" t="s">
        <v>57</v>
      </c>
      <c r="D16" s="11" t="s">
        <v>58</v>
      </c>
      <c r="E16" s="10">
        <v>2</v>
      </c>
      <c r="H16" s="83"/>
      <c r="I16" s="83"/>
      <c r="J16" s="83"/>
      <c r="K16" s="83"/>
      <c r="L16" s="83"/>
      <c r="M16" s="83"/>
    </row>
    <row r="17" spans="1:13" ht="14.25" x14ac:dyDescent="0.15">
      <c r="A17" s="5" t="s">
        <v>99</v>
      </c>
      <c r="B17" s="10">
        <v>127</v>
      </c>
      <c r="C17" s="11" t="s">
        <v>59</v>
      </c>
      <c r="D17" s="11" t="s">
        <v>60</v>
      </c>
      <c r="E17" s="10">
        <v>5</v>
      </c>
      <c r="H17" s="83"/>
      <c r="I17" s="83"/>
      <c r="J17" s="83"/>
      <c r="K17" s="83"/>
      <c r="L17" s="83"/>
      <c r="M17" s="83"/>
    </row>
    <row r="18" spans="1:13" ht="14.25" x14ac:dyDescent="0.15">
      <c r="A18" s="5" t="s">
        <v>99</v>
      </c>
      <c r="B18" s="10">
        <v>228</v>
      </c>
      <c r="C18" s="11" t="s">
        <v>61</v>
      </c>
      <c r="D18" s="11" t="s">
        <v>60</v>
      </c>
      <c r="E18" s="10">
        <v>2</v>
      </c>
      <c r="H18" s="83"/>
      <c r="I18" s="83"/>
      <c r="J18" s="83"/>
      <c r="K18" s="83"/>
      <c r="L18" s="83"/>
      <c r="M18" s="83"/>
    </row>
    <row r="19" spans="1:13" ht="14.25" x14ac:dyDescent="0.15">
      <c r="A19" s="5" t="s">
        <v>99</v>
      </c>
      <c r="B19" s="10">
        <v>129</v>
      </c>
      <c r="C19" s="11" t="s">
        <v>62</v>
      </c>
      <c r="D19" s="11" t="s">
        <v>63</v>
      </c>
      <c r="E19" s="10">
        <v>5</v>
      </c>
      <c r="H19" s="83"/>
      <c r="I19" s="83"/>
      <c r="J19" s="83"/>
      <c r="K19" s="83"/>
      <c r="L19" s="83"/>
      <c r="M19" s="83"/>
    </row>
    <row r="20" spans="1:13" ht="14.25" x14ac:dyDescent="0.15">
      <c r="A20" s="5" t="s">
        <v>99</v>
      </c>
      <c r="B20" s="10">
        <v>230</v>
      </c>
      <c r="C20" s="11" t="s">
        <v>64</v>
      </c>
      <c r="D20" s="11" t="s">
        <v>63</v>
      </c>
      <c r="E20" s="10">
        <v>2</v>
      </c>
      <c r="H20" s="86"/>
      <c r="I20" s="83"/>
      <c r="J20" s="83"/>
      <c r="K20" s="83"/>
      <c r="L20" s="83"/>
      <c r="M20" s="83"/>
    </row>
    <row r="21" spans="1:13" ht="14.25" x14ac:dyDescent="0.15">
      <c r="A21" s="5" t="s">
        <v>99</v>
      </c>
      <c r="B21" s="10">
        <v>133</v>
      </c>
      <c r="C21" s="11" t="s">
        <v>65</v>
      </c>
      <c r="D21" s="11" t="s">
        <v>66</v>
      </c>
      <c r="E21" s="10">
        <v>5</v>
      </c>
      <c r="H21" s="83"/>
      <c r="I21" s="83"/>
      <c r="J21" s="83"/>
      <c r="K21" s="83"/>
      <c r="L21" s="83"/>
      <c r="M21" s="83"/>
    </row>
    <row r="22" spans="1:13" ht="14.25" x14ac:dyDescent="0.15">
      <c r="A22" s="5" t="s">
        <v>99</v>
      </c>
      <c r="B22" s="10">
        <v>234</v>
      </c>
      <c r="C22" s="11" t="s">
        <v>67</v>
      </c>
      <c r="D22" s="11" t="s">
        <v>66</v>
      </c>
      <c r="E22" s="10">
        <v>2</v>
      </c>
      <c r="H22" s="83"/>
      <c r="I22" s="83"/>
      <c r="J22" s="83"/>
      <c r="K22" s="83"/>
      <c r="L22" s="83"/>
      <c r="M22" s="83"/>
    </row>
    <row r="23" spans="1:13" ht="14.25" x14ac:dyDescent="0.15">
      <c r="A23" s="5" t="s">
        <v>100</v>
      </c>
      <c r="B23" s="10">
        <v>137</v>
      </c>
      <c r="C23" s="11" t="s">
        <v>68</v>
      </c>
      <c r="D23" s="11" t="s">
        <v>69</v>
      </c>
      <c r="E23" s="10">
        <v>5</v>
      </c>
      <c r="H23" s="83"/>
      <c r="I23" s="83"/>
      <c r="J23" s="83"/>
      <c r="K23" s="83"/>
      <c r="L23" s="83"/>
      <c r="M23" s="83"/>
    </row>
    <row r="24" spans="1:13" ht="14.25" x14ac:dyDescent="0.15">
      <c r="A24" s="5" t="s">
        <v>100</v>
      </c>
      <c r="B24" s="10">
        <v>238</v>
      </c>
      <c r="C24" s="11" t="s">
        <v>70</v>
      </c>
      <c r="D24" s="11" t="s">
        <v>71</v>
      </c>
      <c r="E24" s="10">
        <v>2</v>
      </c>
      <c r="H24" s="83"/>
      <c r="I24" s="83"/>
      <c r="J24" s="83"/>
      <c r="K24" s="83"/>
      <c r="L24" s="83"/>
      <c r="M24" s="83"/>
    </row>
    <row r="25" spans="1:13" ht="14.25" x14ac:dyDescent="0.15">
      <c r="A25" s="5" t="s">
        <v>100</v>
      </c>
      <c r="B25" s="10">
        <v>239</v>
      </c>
      <c r="C25" s="11" t="s">
        <v>72</v>
      </c>
      <c r="D25" s="11" t="s">
        <v>73</v>
      </c>
      <c r="E25" s="10">
        <v>2</v>
      </c>
      <c r="H25" s="83"/>
      <c r="I25" s="83"/>
      <c r="J25" s="83"/>
      <c r="K25" s="83"/>
      <c r="L25" s="83"/>
      <c r="M25" s="83"/>
    </row>
    <row r="26" spans="1:13" ht="14.25" x14ac:dyDescent="0.15">
      <c r="A26" s="5" t="s">
        <v>101</v>
      </c>
      <c r="B26" s="10">
        <v>141</v>
      </c>
      <c r="C26" s="11" t="s">
        <v>74</v>
      </c>
      <c r="D26" s="11" t="s">
        <v>75</v>
      </c>
      <c r="E26" s="10">
        <v>5</v>
      </c>
      <c r="H26" s="83"/>
      <c r="I26" s="83"/>
      <c r="J26" s="83"/>
      <c r="K26" s="83"/>
      <c r="L26" s="83"/>
      <c r="M26" s="83"/>
    </row>
    <row r="27" spans="1:13" ht="28.5" x14ac:dyDescent="0.15">
      <c r="A27" s="5" t="s">
        <v>101</v>
      </c>
      <c r="B27" s="10">
        <v>142</v>
      </c>
      <c r="C27" s="11" t="s">
        <v>76</v>
      </c>
      <c r="D27" s="11" t="s">
        <v>77</v>
      </c>
      <c r="E27" s="10">
        <v>5</v>
      </c>
      <c r="H27" s="83"/>
      <c r="I27" s="83"/>
      <c r="J27" s="83"/>
      <c r="K27" s="83"/>
      <c r="L27" s="83"/>
      <c r="M27" s="83"/>
    </row>
    <row r="28" spans="1:13" ht="28.5" x14ac:dyDescent="0.15">
      <c r="A28" s="5" t="s">
        <v>101</v>
      </c>
      <c r="B28" s="10">
        <v>143</v>
      </c>
      <c r="C28" s="11" t="s">
        <v>78</v>
      </c>
      <c r="D28" s="11" t="s">
        <v>79</v>
      </c>
      <c r="E28" s="10">
        <v>5</v>
      </c>
      <c r="H28" s="83"/>
      <c r="I28" s="83"/>
      <c r="J28" s="83"/>
      <c r="K28" s="83"/>
      <c r="L28" s="83"/>
      <c r="M28" s="83"/>
    </row>
    <row r="29" spans="1:13" ht="14.25" x14ac:dyDescent="0.15">
      <c r="A29" s="5" t="s">
        <v>101</v>
      </c>
      <c r="B29" s="10">
        <v>144</v>
      </c>
      <c r="C29" s="11" t="s">
        <v>80</v>
      </c>
      <c r="D29" s="11" t="s">
        <v>81</v>
      </c>
      <c r="E29" s="10">
        <v>5</v>
      </c>
      <c r="H29" s="83"/>
      <c r="I29" s="83"/>
      <c r="J29" s="83"/>
      <c r="K29" s="83"/>
      <c r="L29" s="83"/>
      <c r="M29" s="83"/>
    </row>
    <row r="30" spans="1:13" ht="14.25" x14ac:dyDescent="0.15">
      <c r="A30" s="5" t="s">
        <v>101</v>
      </c>
      <c r="B30" s="10">
        <v>145</v>
      </c>
      <c r="C30" s="11" t="s">
        <v>82</v>
      </c>
      <c r="D30" s="11" t="s">
        <v>83</v>
      </c>
      <c r="E30" s="10">
        <v>5</v>
      </c>
      <c r="H30" s="83"/>
      <c r="I30" s="83"/>
      <c r="J30" s="83"/>
      <c r="K30" s="83"/>
      <c r="L30" s="83"/>
      <c r="M30" s="83"/>
    </row>
    <row r="31" spans="1:13" ht="28.5" x14ac:dyDescent="0.15">
      <c r="A31" s="5" t="s">
        <v>101</v>
      </c>
      <c r="B31" s="10">
        <v>146</v>
      </c>
      <c r="C31" s="11" t="s">
        <v>84</v>
      </c>
      <c r="D31" s="11" t="s">
        <v>85</v>
      </c>
      <c r="E31" s="10">
        <v>5</v>
      </c>
      <c r="H31" s="83"/>
      <c r="I31" s="83"/>
      <c r="J31" s="83"/>
      <c r="K31" s="83"/>
      <c r="L31" s="83"/>
      <c r="M31" s="83"/>
    </row>
    <row r="32" spans="1:13" ht="14.25" x14ac:dyDescent="0.15">
      <c r="A32" s="5" t="s">
        <v>101</v>
      </c>
      <c r="B32" s="10">
        <v>147</v>
      </c>
      <c r="C32" s="11" t="s">
        <v>86</v>
      </c>
      <c r="D32" s="11" t="s">
        <v>87</v>
      </c>
      <c r="E32" s="10">
        <v>5</v>
      </c>
      <c r="H32" s="83"/>
      <c r="I32" s="83"/>
      <c r="J32" s="83"/>
      <c r="K32" s="83"/>
      <c r="L32" s="83"/>
      <c r="M32" s="83"/>
    </row>
    <row r="33" spans="1:13" ht="28.5" x14ac:dyDescent="0.15">
      <c r="A33" s="5" t="s">
        <v>101</v>
      </c>
      <c r="B33" s="10">
        <v>148</v>
      </c>
      <c r="C33" s="11" t="s">
        <v>88</v>
      </c>
      <c r="D33" s="11" t="s">
        <v>89</v>
      </c>
      <c r="E33" s="10">
        <v>5</v>
      </c>
      <c r="H33" s="83"/>
      <c r="I33" s="83"/>
      <c r="J33" s="83"/>
      <c r="K33" s="83"/>
      <c r="L33" s="83"/>
      <c r="M33" s="83"/>
    </row>
    <row r="34" spans="1:13" ht="28.5" x14ac:dyDescent="0.15">
      <c r="A34" s="5" t="s">
        <v>101</v>
      </c>
      <c r="B34" s="10">
        <v>149</v>
      </c>
      <c r="C34" s="11" t="s">
        <v>90</v>
      </c>
      <c r="D34" s="11" t="s">
        <v>91</v>
      </c>
      <c r="E34" s="10">
        <v>5</v>
      </c>
      <c r="H34" s="83"/>
      <c r="I34" s="83"/>
      <c r="J34" s="83"/>
      <c r="K34" s="83"/>
      <c r="L34" s="83"/>
      <c r="M34" s="83"/>
    </row>
    <row r="35" spans="1:13" ht="14.25" x14ac:dyDescent="0.15">
      <c r="A35" s="5" t="s">
        <v>101</v>
      </c>
      <c r="B35" s="10">
        <v>150</v>
      </c>
      <c r="C35" s="11" t="s">
        <v>92</v>
      </c>
      <c r="D35" s="11" t="s">
        <v>66</v>
      </c>
      <c r="E35" s="10">
        <v>5</v>
      </c>
      <c r="H35" s="83"/>
      <c r="I35" s="83"/>
      <c r="J35" s="83"/>
      <c r="K35" s="83"/>
      <c r="L35" s="83"/>
      <c r="M35" s="83"/>
    </row>
    <row r="36" spans="1:13" ht="28.5" x14ac:dyDescent="0.15">
      <c r="A36" s="5" t="s">
        <v>101</v>
      </c>
      <c r="B36" s="10">
        <v>151</v>
      </c>
      <c r="C36" s="11" t="s">
        <v>93</v>
      </c>
      <c r="D36" s="11" t="s">
        <v>94</v>
      </c>
      <c r="E36" s="10">
        <v>5</v>
      </c>
    </row>
    <row r="37" spans="1:13" ht="14.25" x14ac:dyDescent="0.15">
      <c r="A37" s="5" t="s">
        <v>101</v>
      </c>
      <c r="B37" s="10">
        <v>152</v>
      </c>
      <c r="C37" s="11" t="s">
        <v>95</v>
      </c>
      <c r="D37" s="11" t="s">
        <v>63</v>
      </c>
      <c r="E37" s="10">
        <v>5</v>
      </c>
    </row>
    <row r="38" spans="1:13" ht="28.5" x14ac:dyDescent="0.15">
      <c r="A38" s="5" t="s">
        <v>101</v>
      </c>
      <c r="B38" s="10">
        <v>153</v>
      </c>
      <c r="C38" s="11" t="s">
        <v>96</v>
      </c>
      <c r="D38" s="11" t="s">
        <v>87</v>
      </c>
      <c r="E38" s="10">
        <v>5</v>
      </c>
    </row>
    <row r="39" spans="1:13" ht="28.5" x14ac:dyDescent="0.15">
      <c r="A39" s="5" t="s">
        <v>101</v>
      </c>
      <c r="B39" s="10">
        <v>154</v>
      </c>
      <c r="C39" s="11" t="s">
        <v>97</v>
      </c>
      <c r="D39" s="11" t="s">
        <v>98</v>
      </c>
      <c r="E39" s="10">
        <v>5</v>
      </c>
    </row>
    <row r="40" spans="1:13" ht="14.25" x14ac:dyDescent="0.15">
      <c r="A40" s="5" t="s">
        <v>104</v>
      </c>
      <c r="B40" s="10">
        <v>155</v>
      </c>
      <c r="C40" s="11" t="s">
        <v>102</v>
      </c>
      <c r="D40" s="11" t="s">
        <v>60</v>
      </c>
      <c r="E40" s="10">
        <v>2</v>
      </c>
    </row>
    <row r="41" spans="1:13" ht="14.25" x14ac:dyDescent="0.15">
      <c r="A41" s="5" t="s">
        <v>104</v>
      </c>
      <c r="B41" s="10">
        <v>256</v>
      </c>
      <c r="C41" s="11" t="s">
        <v>103</v>
      </c>
      <c r="D41" s="11" t="s">
        <v>60</v>
      </c>
      <c r="E41" s="10">
        <v>1</v>
      </c>
    </row>
    <row r="42" spans="1:13" ht="14.25" x14ac:dyDescent="0.15">
      <c r="A42" s="5" t="s">
        <v>106</v>
      </c>
      <c r="B42" s="10">
        <v>258</v>
      </c>
      <c r="C42" s="11" t="s">
        <v>105</v>
      </c>
      <c r="D42" s="11" t="s">
        <v>60</v>
      </c>
      <c r="E42" s="10">
        <v>1</v>
      </c>
    </row>
    <row r="43" spans="1:13" ht="14.25" x14ac:dyDescent="0.15">
      <c r="A43" s="5" t="s">
        <v>109</v>
      </c>
      <c r="B43" s="10">
        <v>259</v>
      </c>
      <c r="C43" s="11" t="s">
        <v>107</v>
      </c>
      <c r="D43" s="11" t="s">
        <v>108</v>
      </c>
      <c r="E43" s="10">
        <v>1</v>
      </c>
    </row>
    <row r="44" spans="1:13" ht="14.25" x14ac:dyDescent="0.15">
      <c r="A44" s="5" t="s">
        <v>111</v>
      </c>
      <c r="B44" s="10">
        <v>265</v>
      </c>
      <c r="C44" s="11" t="s">
        <v>110</v>
      </c>
      <c r="D44" s="11" t="s">
        <v>63</v>
      </c>
      <c r="E44" s="10">
        <v>1</v>
      </c>
    </row>
    <row r="45" spans="1:13" ht="14.25" x14ac:dyDescent="0.15">
      <c r="A45" s="5" t="s">
        <v>115</v>
      </c>
      <c r="B45" s="10">
        <v>168</v>
      </c>
      <c r="C45" s="11" t="s">
        <v>112</v>
      </c>
      <c r="D45" s="11" t="s">
        <v>113</v>
      </c>
      <c r="E45" s="10">
        <v>2</v>
      </c>
    </row>
    <row r="46" spans="1:13" ht="14.25" x14ac:dyDescent="0.15">
      <c r="A46" s="5" t="s">
        <v>115</v>
      </c>
      <c r="B46" s="10">
        <v>169</v>
      </c>
      <c r="C46" s="11" t="s">
        <v>114</v>
      </c>
      <c r="D46" s="11" t="s">
        <v>113</v>
      </c>
      <c r="E46" s="10">
        <v>2</v>
      </c>
    </row>
    <row r="47" spans="1:13" ht="14.25" x14ac:dyDescent="0.15">
      <c r="A47" s="5" t="s">
        <v>163</v>
      </c>
      <c r="B47" s="10">
        <v>171</v>
      </c>
      <c r="C47" s="11" t="s">
        <v>116</v>
      </c>
      <c r="D47" s="11" t="s">
        <v>73</v>
      </c>
      <c r="E47" s="10">
        <v>2</v>
      </c>
    </row>
    <row r="48" spans="1:13" ht="14.25" x14ac:dyDescent="0.15">
      <c r="A48" s="5" t="s">
        <v>163</v>
      </c>
      <c r="B48" s="10">
        <v>271</v>
      </c>
      <c r="C48" s="11" t="s">
        <v>117</v>
      </c>
      <c r="D48" s="11" t="s">
        <v>73</v>
      </c>
      <c r="E48" s="10">
        <v>1</v>
      </c>
    </row>
    <row r="49" spans="1:5" ht="14.25" x14ac:dyDescent="0.15">
      <c r="A49" s="5" t="s">
        <v>163</v>
      </c>
      <c r="B49" s="10">
        <v>164</v>
      </c>
      <c r="C49" s="11" t="s">
        <v>118</v>
      </c>
      <c r="D49" s="11" t="s">
        <v>119</v>
      </c>
      <c r="E49" s="10">
        <v>2</v>
      </c>
    </row>
    <row r="50" spans="1:5" ht="14.25" x14ac:dyDescent="0.15">
      <c r="A50" s="5" t="s">
        <v>163</v>
      </c>
      <c r="B50" s="10">
        <v>264</v>
      </c>
      <c r="C50" s="11" t="s">
        <v>120</v>
      </c>
      <c r="D50" s="11" t="s">
        <v>119</v>
      </c>
      <c r="E50" s="10">
        <v>1</v>
      </c>
    </row>
    <row r="51" spans="1:5" ht="14.25" x14ac:dyDescent="0.15">
      <c r="A51" s="5" t="s">
        <v>163</v>
      </c>
      <c r="B51" s="10">
        <v>172</v>
      </c>
      <c r="C51" s="11" t="s">
        <v>121</v>
      </c>
      <c r="D51" s="11" t="s">
        <v>122</v>
      </c>
      <c r="E51" s="10">
        <v>2</v>
      </c>
    </row>
    <row r="52" spans="1:5" ht="14.25" x14ac:dyDescent="0.15">
      <c r="A52" s="5" t="s">
        <v>163</v>
      </c>
      <c r="B52" s="10">
        <v>272</v>
      </c>
      <c r="C52" s="11" t="s">
        <v>123</v>
      </c>
      <c r="D52" s="11" t="s">
        <v>122</v>
      </c>
      <c r="E52" s="10">
        <v>1</v>
      </c>
    </row>
    <row r="53" spans="1:5" ht="14.25" x14ac:dyDescent="0.15">
      <c r="A53" s="5" t="s">
        <v>163</v>
      </c>
      <c r="B53" s="84">
        <v>173</v>
      </c>
      <c r="C53" s="11" t="s">
        <v>124</v>
      </c>
      <c r="D53" s="85" t="s">
        <v>50</v>
      </c>
      <c r="E53" s="84">
        <v>2</v>
      </c>
    </row>
    <row r="54" spans="1:5" ht="14.25" x14ac:dyDescent="0.15">
      <c r="A54" s="5" t="s">
        <v>163</v>
      </c>
      <c r="B54" s="84"/>
      <c r="C54" s="11" t="s">
        <v>125</v>
      </c>
      <c r="D54" s="85"/>
      <c r="E54" s="84"/>
    </row>
    <row r="55" spans="1:5" ht="14.25" x14ac:dyDescent="0.15">
      <c r="A55" s="5" t="s">
        <v>163</v>
      </c>
      <c r="B55" s="84">
        <v>273</v>
      </c>
      <c r="C55" s="11" t="s">
        <v>126</v>
      </c>
      <c r="D55" s="85" t="s">
        <v>50</v>
      </c>
      <c r="E55" s="84">
        <v>1</v>
      </c>
    </row>
    <row r="56" spans="1:5" ht="14.25" x14ac:dyDescent="0.15">
      <c r="A56" s="5" t="s">
        <v>163</v>
      </c>
      <c r="B56" s="84"/>
      <c r="C56" s="11" t="s">
        <v>125</v>
      </c>
      <c r="D56" s="85"/>
      <c r="E56" s="84"/>
    </row>
    <row r="57" spans="1:5" ht="14.25" x14ac:dyDescent="0.15">
      <c r="A57" s="5" t="s">
        <v>163</v>
      </c>
      <c r="B57" s="10">
        <v>166</v>
      </c>
      <c r="C57" s="11" t="s">
        <v>127</v>
      </c>
      <c r="D57" s="11" t="s">
        <v>50</v>
      </c>
      <c r="E57" s="10">
        <v>2</v>
      </c>
    </row>
    <row r="58" spans="1:5" ht="14.25" x14ac:dyDescent="0.15">
      <c r="A58" s="5" t="s">
        <v>163</v>
      </c>
      <c r="B58" s="10">
        <v>266</v>
      </c>
      <c r="C58" s="11" t="s">
        <v>128</v>
      </c>
      <c r="D58" s="11" t="s">
        <v>50</v>
      </c>
      <c r="E58" s="10">
        <v>1</v>
      </c>
    </row>
    <row r="59" spans="1:5" ht="28.5" x14ac:dyDescent="0.15">
      <c r="A59" s="5" t="s">
        <v>163</v>
      </c>
      <c r="B59" s="10">
        <v>174</v>
      </c>
      <c r="C59" s="11" t="s">
        <v>129</v>
      </c>
      <c r="D59" s="11" t="s">
        <v>63</v>
      </c>
      <c r="E59" s="10">
        <v>2</v>
      </c>
    </row>
    <row r="60" spans="1:5" ht="28.5" x14ac:dyDescent="0.15">
      <c r="A60" s="5" t="s">
        <v>163</v>
      </c>
      <c r="B60" s="10">
        <v>274</v>
      </c>
      <c r="C60" s="11" t="s">
        <v>130</v>
      </c>
      <c r="D60" s="11" t="s">
        <v>63</v>
      </c>
      <c r="E60" s="10">
        <v>1</v>
      </c>
    </row>
    <row r="61" spans="1:5" ht="14.25" x14ac:dyDescent="0.15">
      <c r="A61" s="5" t="s">
        <v>163</v>
      </c>
      <c r="B61" s="10">
        <v>175</v>
      </c>
      <c r="C61" s="11" t="s">
        <v>131</v>
      </c>
      <c r="D61" s="11" t="s">
        <v>63</v>
      </c>
      <c r="E61" s="10">
        <v>2</v>
      </c>
    </row>
    <row r="62" spans="1:5" ht="14.25" x14ac:dyDescent="0.15">
      <c r="A62" s="5" t="s">
        <v>163</v>
      </c>
      <c r="B62" s="10">
        <v>275</v>
      </c>
      <c r="C62" s="11" t="s">
        <v>132</v>
      </c>
      <c r="D62" s="11" t="s">
        <v>63</v>
      </c>
      <c r="E62" s="10">
        <v>1</v>
      </c>
    </row>
    <row r="63" spans="1:5" ht="14.25" x14ac:dyDescent="0.15">
      <c r="A63" s="5" t="s">
        <v>163</v>
      </c>
      <c r="B63" s="10">
        <v>176</v>
      </c>
      <c r="C63" s="11" t="s">
        <v>133</v>
      </c>
      <c r="D63" s="11" t="s">
        <v>63</v>
      </c>
      <c r="E63" s="10">
        <v>2</v>
      </c>
    </row>
    <row r="64" spans="1:5" ht="14.25" x14ac:dyDescent="0.15">
      <c r="A64" s="5" t="s">
        <v>163</v>
      </c>
      <c r="B64" s="10">
        <v>276</v>
      </c>
      <c r="C64" s="11" t="s">
        <v>134</v>
      </c>
      <c r="D64" s="11" t="s">
        <v>63</v>
      </c>
      <c r="E64" s="10">
        <v>1</v>
      </c>
    </row>
    <row r="65" spans="1:5" ht="28.5" x14ac:dyDescent="0.15">
      <c r="A65" s="5" t="s">
        <v>163</v>
      </c>
      <c r="B65" s="10">
        <v>170</v>
      </c>
      <c r="C65" s="11" t="s">
        <v>135</v>
      </c>
      <c r="D65" s="11" t="s">
        <v>136</v>
      </c>
      <c r="E65" s="10">
        <v>2</v>
      </c>
    </row>
    <row r="66" spans="1:5" ht="28.5" x14ac:dyDescent="0.15">
      <c r="A66" s="5" t="s">
        <v>163</v>
      </c>
      <c r="B66" s="10">
        <v>270</v>
      </c>
      <c r="C66" s="11" t="s">
        <v>137</v>
      </c>
      <c r="D66" s="11" t="s">
        <v>136</v>
      </c>
      <c r="E66" s="10">
        <v>1</v>
      </c>
    </row>
    <row r="67" spans="1:5" ht="14.25" x14ac:dyDescent="0.15">
      <c r="A67" s="5" t="s">
        <v>163</v>
      </c>
      <c r="B67" s="10">
        <v>177</v>
      </c>
      <c r="C67" s="11" t="s">
        <v>138</v>
      </c>
      <c r="D67" s="11" t="s">
        <v>139</v>
      </c>
      <c r="E67" s="10">
        <v>2</v>
      </c>
    </row>
    <row r="68" spans="1:5" ht="14.25" x14ac:dyDescent="0.15">
      <c r="A68" s="5" t="s">
        <v>163</v>
      </c>
      <c r="B68" s="10">
        <v>277</v>
      </c>
      <c r="C68" s="11" t="s">
        <v>140</v>
      </c>
      <c r="D68" s="11" t="s">
        <v>139</v>
      </c>
      <c r="E68" s="10">
        <v>1</v>
      </c>
    </row>
    <row r="69" spans="1:5" ht="14.25" x14ac:dyDescent="0.15">
      <c r="A69" s="5" t="s">
        <v>163</v>
      </c>
      <c r="B69" s="10">
        <v>178</v>
      </c>
      <c r="C69" s="11" t="s">
        <v>141</v>
      </c>
      <c r="D69" s="11" t="s">
        <v>139</v>
      </c>
      <c r="E69" s="10">
        <v>2</v>
      </c>
    </row>
    <row r="70" spans="1:5" ht="14.25" x14ac:dyDescent="0.15">
      <c r="A70" s="5" t="s">
        <v>163</v>
      </c>
      <c r="B70" s="10">
        <v>278</v>
      </c>
      <c r="C70" s="11" t="s">
        <v>142</v>
      </c>
      <c r="D70" s="11" t="s">
        <v>139</v>
      </c>
      <c r="E70" s="10">
        <v>1</v>
      </c>
    </row>
    <row r="71" spans="1:5" ht="28.5" x14ac:dyDescent="0.15">
      <c r="A71" s="5" t="s">
        <v>163</v>
      </c>
      <c r="B71" s="10">
        <v>179</v>
      </c>
      <c r="C71" s="11" t="s">
        <v>143</v>
      </c>
      <c r="D71" s="11" t="s">
        <v>144</v>
      </c>
      <c r="E71" s="10">
        <v>2</v>
      </c>
    </row>
    <row r="72" spans="1:5" ht="14.25" x14ac:dyDescent="0.15">
      <c r="A72" s="5" t="s">
        <v>163</v>
      </c>
      <c r="B72" s="10">
        <v>279</v>
      </c>
      <c r="C72" s="11" t="s">
        <v>145</v>
      </c>
      <c r="D72" s="11" t="s">
        <v>144</v>
      </c>
      <c r="E72" s="10">
        <v>1</v>
      </c>
    </row>
    <row r="73" spans="1:5" ht="14.25" x14ac:dyDescent="0.15">
      <c r="A73" s="5" t="s">
        <v>163</v>
      </c>
      <c r="B73" s="10">
        <v>180</v>
      </c>
      <c r="C73" s="11" t="s">
        <v>146</v>
      </c>
      <c r="D73" s="11" t="s">
        <v>147</v>
      </c>
      <c r="E73" s="10">
        <v>2</v>
      </c>
    </row>
    <row r="74" spans="1:5" ht="14.25" x14ac:dyDescent="0.15">
      <c r="A74" s="5" t="s">
        <v>163</v>
      </c>
      <c r="B74" s="10">
        <v>280</v>
      </c>
      <c r="C74" s="11" t="s">
        <v>148</v>
      </c>
      <c r="D74" s="11" t="s">
        <v>147</v>
      </c>
      <c r="E74" s="10">
        <v>1</v>
      </c>
    </row>
    <row r="75" spans="1:5" ht="14.25" x14ac:dyDescent="0.15">
      <c r="A75" s="5" t="s">
        <v>163</v>
      </c>
      <c r="B75" s="10">
        <v>181</v>
      </c>
      <c r="C75" s="11" t="s">
        <v>149</v>
      </c>
      <c r="D75" s="11" t="s">
        <v>150</v>
      </c>
      <c r="E75" s="10">
        <v>2</v>
      </c>
    </row>
    <row r="76" spans="1:5" ht="14.25" x14ac:dyDescent="0.15">
      <c r="A76" s="5" t="s">
        <v>163</v>
      </c>
      <c r="B76" s="10">
        <v>281</v>
      </c>
      <c r="C76" s="11" t="s">
        <v>151</v>
      </c>
      <c r="D76" s="11" t="s">
        <v>150</v>
      </c>
      <c r="E76" s="10">
        <v>1</v>
      </c>
    </row>
    <row r="77" spans="1:5" ht="14.25" x14ac:dyDescent="0.15">
      <c r="A77" s="5" t="s">
        <v>163</v>
      </c>
      <c r="B77" s="10">
        <v>182</v>
      </c>
      <c r="C77" s="11" t="s">
        <v>152</v>
      </c>
      <c r="D77" s="11" t="s">
        <v>153</v>
      </c>
      <c r="E77" s="10">
        <v>2</v>
      </c>
    </row>
    <row r="78" spans="1:5" ht="14.25" x14ac:dyDescent="0.15">
      <c r="A78" s="5" t="s">
        <v>163</v>
      </c>
      <c r="B78" s="10">
        <v>282</v>
      </c>
      <c r="C78" s="11" t="s">
        <v>154</v>
      </c>
      <c r="D78" s="11" t="s">
        <v>153</v>
      </c>
      <c r="E78" s="10">
        <v>1</v>
      </c>
    </row>
    <row r="79" spans="1:5" ht="14.25" x14ac:dyDescent="0.15">
      <c r="A79" s="5" t="s">
        <v>163</v>
      </c>
      <c r="B79" s="10">
        <v>183</v>
      </c>
      <c r="C79" s="11" t="s">
        <v>155</v>
      </c>
      <c r="D79" s="11" t="s">
        <v>156</v>
      </c>
      <c r="E79" s="10">
        <v>2</v>
      </c>
    </row>
    <row r="80" spans="1:5" ht="14.25" x14ac:dyDescent="0.15">
      <c r="A80" s="5" t="s">
        <v>163</v>
      </c>
      <c r="B80" s="10">
        <v>283</v>
      </c>
      <c r="C80" s="11" t="s">
        <v>157</v>
      </c>
      <c r="D80" s="11" t="s">
        <v>156</v>
      </c>
      <c r="E80" s="10">
        <v>1</v>
      </c>
    </row>
    <row r="81" spans="1:5" ht="42.75" x14ac:dyDescent="0.15">
      <c r="A81" s="5" t="s">
        <v>163</v>
      </c>
      <c r="B81" s="10">
        <v>184</v>
      </c>
      <c r="C81" s="11" t="s">
        <v>158</v>
      </c>
      <c r="D81" s="11" t="s">
        <v>159</v>
      </c>
      <c r="E81" s="10">
        <v>2</v>
      </c>
    </row>
    <row r="82" spans="1:5" ht="42.75" x14ac:dyDescent="0.15">
      <c r="A82" s="5" t="s">
        <v>163</v>
      </c>
      <c r="B82" s="10">
        <v>284</v>
      </c>
      <c r="C82" s="11" t="s">
        <v>160</v>
      </c>
      <c r="D82" s="11" t="s">
        <v>159</v>
      </c>
      <c r="E82" s="10">
        <v>1</v>
      </c>
    </row>
    <row r="83" spans="1:5" ht="14.25" x14ac:dyDescent="0.15">
      <c r="A83" s="5" t="s">
        <v>163</v>
      </c>
      <c r="B83" s="10">
        <v>185</v>
      </c>
      <c r="C83" s="11" t="s">
        <v>161</v>
      </c>
      <c r="D83" s="11" t="s">
        <v>156</v>
      </c>
      <c r="E83" s="10">
        <v>2</v>
      </c>
    </row>
    <row r="84" spans="1:5" ht="14.25" x14ac:dyDescent="0.15">
      <c r="A84" s="5" t="s">
        <v>163</v>
      </c>
      <c r="B84" s="10">
        <v>285</v>
      </c>
      <c r="C84" s="11" t="s">
        <v>162</v>
      </c>
      <c r="D84" s="11" t="s">
        <v>156</v>
      </c>
      <c r="E84" s="10">
        <v>1</v>
      </c>
    </row>
    <row r="85" spans="1:5" ht="14.25" x14ac:dyDescent="0.15">
      <c r="A85" s="5" t="s">
        <v>163</v>
      </c>
      <c r="B85" s="10">
        <v>186</v>
      </c>
      <c r="C85" s="11" t="s">
        <v>164</v>
      </c>
      <c r="D85" s="11" t="s">
        <v>165</v>
      </c>
      <c r="E85" s="10">
        <v>2</v>
      </c>
    </row>
    <row r="86" spans="1:5" ht="14.25" x14ac:dyDescent="0.15">
      <c r="A86" s="5" t="s">
        <v>163</v>
      </c>
      <c r="B86" s="10">
        <v>286</v>
      </c>
      <c r="C86" s="11" t="s">
        <v>166</v>
      </c>
      <c r="D86" s="11" t="s">
        <v>165</v>
      </c>
      <c r="E86" s="10">
        <v>1</v>
      </c>
    </row>
    <row r="87" spans="1:5" ht="14.25" x14ac:dyDescent="0.15">
      <c r="A87" s="5" t="s">
        <v>163</v>
      </c>
      <c r="B87" s="10">
        <v>187</v>
      </c>
      <c r="C87" s="11" t="s">
        <v>167</v>
      </c>
      <c r="D87" s="11" t="s">
        <v>168</v>
      </c>
      <c r="E87" s="10">
        <v>2</v>
      </c>
    </row>
    <row r="88" spans="1:5" ht="14.25" x14ac:dyDescent="0.15">
      <c r="A88" s="5" t="s">
        <v>163</v>
      </c>
      <c r="B88" s="10">
        <v>287</v>
      </c>
      <c r="C88" s="11" t="s">
        <v>169</v>
      </c>
      <c r="D88" s="11" t="s">
        <v>168</v>
      </c>
      <c r="E88" s="10">
        <v>1</v>
      </c>
    </row>
    <row r="89" spans="1:5" ht="14.25" x14ac:dyDescent="0.15">
      <c r="A89" s="5" t="s">
        <v>163</v>
      </c>
      <c r="B89" s="10">
        <v>188</v>
      </c>
      <c r="C89" s="11" t="s">
        <v>170</v>
      </c>
      <c r="D89" s="11" t="s">
        <v>48</v>
      </c>
      <c r="E89" s="10">
        <v>2</v>
      </c>
    </row>
    <row r="90" spans="1:5" ht="14.25" x14ac:dyDescent="0.15">
      <c r="A90" s="5" t="s">
        <v>163</v>
      </c>
      <c r="B90" s="10">
        <v>288</v>
      </c>
      <c r="C90" s="11" t="s">
        <v>171</v>
      </c>
      <c r="D90" s="11" t="s">
        <v>48</v>
      </c>
      <c r="E90" s="10">
        <v>1</v>
      </c>
    </row>
    <row r="91" spans="1:5" ht="14.25" x14ac:dyDescent="0.15">
      <c r="A91" s="5" t="s">
        <v>163</v>
      </c>
      <c r="B91" s="10">
        <v>189</v>
      </c>
      <c r="C91" s="11" t="s">
        <v>172</v>
      </c>
      <c r="D91" s="11" t="s">
        <v>48</v>
      </c>
      <c r="E91" s="10">
        <v>2</v>
      </c>
    </row>
    <row r="92" spans="1:5" ht="14.25" x14ac:dyDescent="0.15">
      <c r="A92" s="5" t="s">
        <v>163</v>
      </c>
      <c r="B92" s="10">
        <v>289</v>
      </c>
      <c r="C92" s="11" t="s">
        <v>173</v>
      </c>
      <c r="D92" s="11" t="s">
        <v>48</v>
      </c>
      <c r="E92" s="10">
        <v>1</v>
      </c>
    </row>
    <row r="93" spans="1:5" ht="14.25" x14ac:dyDescent="0.15">
      <c r="A93" s="5" t="s">
        <v>163</v>
      </c>
      <c r="B93" s="10">
        <v>190</v>
      </c>
      <c r="C93" s="11" t="s">
        <v>174</v>
      </c>
      <c r="D93" s="11" t="s">
        <v>48</v>
      </c>
      <c r="E93" s="10">
        <v>2</v>
      </c>
    </row>
    <row r="94" spans="1:5" ht="14.25" x14ac:dyDescent="0.15">
      <c r="A94" s="5" t="s">
        <v>163</v>
      </c>
      <c r="B94" s="10">
        <v>290</v>
      </c>
      <c r="C94" s="11" t="s">
        <v>175</v>
      </c>
      <c r="D94" s="11" t="s">
        <v>48</v>
      </c>
      <c r="E94" s="10">
        <v>1</v>
      </c>
    </row>
    <row r="95" spans="1:5" ht="14.25" x14ac:dyDescent="0.15">
      <c r="A95" s="5" t="s">
        <v>163</v>
      </c>
      <c r="B95" s="10">
        <v>191</v>
      </c>
      <c r="C95" s="11" t="s">
        <v>176</v>
      </c>
      <c r="D95" s="11" t="s">
        <v>48</v>
      </c>
      <c r="E95" s="10">
        <v>2</v>
      </c>
    </row>
    <row r="96" spans="1:5" ht="14.25" x14ac:dyDescent="0.15">
      <c r="A96" s="5" t="s">
        <v>163</v>
      </c>
      <c r="B96" s="10">
        <v>291</v>
      </c>
      <c r="C96" s="11" t="s">
        <v>177</v>
      </c>
      <c r="D96" s="11" t="s">
        <v>48</v>
      </c>
      <c r="E96" s="10">
        <v>1</v>
      </c>
    </row>
    <row r="97" spans="1:5" ht="14.25" x14ac:dyDescent="0.15">
      <c r="A97" s="5" t="s">
        <v>163</v>
      </c>
      <c r="B97" s="10">
        <v>167</v>
      </c>
      <c r="C97" s="11" t="s">
        <v>178</v>
      </c>
      <c r="D97" s="11" t="s">
        <v>48</v>
      </c>
      <c r="E97" s="10">
        <v>2</v>
      </c>
    </row>
    <row r="98" spans="1:5" ht="14.25" x14ac:dyDescent="0.15">
      <c r="A98" s="5" t="s">
        <v>163</v>
      </c>
      <c r="B98" s="10">
        <v>192</v>
      </c>
      <c r="C98" s="11" t="s">
        <v>179</v>
      </c>
      <c r="D98" s="11" t="s">
        <v>180</v>
      </c>
      <c r="E98" s="10">
        <v>2</v>
      </c>
    </row>
    <row r="99" spans="1:5" ht="14.25" x14ac:dyDescent="0.15">
      <c r="A99" s="5" t="s">
        <v>163</v>
      </c>
      <c r="B99" s="10">
        <v>292</v>
      </c>
      <c r="C99" s="11" t="s">
        <v>181</v>
      </c>
      <c r="D99" s="11" t="s">
        <v>180</v>
      </c>
      <c r="E99" s="10">
        <v>1</v>
      </c>
    </row>
    <row r="100" spans="1:5" ht="28.5" x14ac:dyDescent="0.15">
      <c r="A100" s="5" t="s">
        <v>163</v>
      </c>
      <c r="B100" s="10">
        <v>193</v>
      </c>
      <c r="C100" s="11" t="s">
        <v>182</v>
      </c>
      <c r="D100" s="11" t="s">
        <v>180</v>
      </c>
      <c r="E100" s="10">
        <v>2</v>
      </c>
    </row>
    <row r="101" spans="1:5" ht="28.5" x14ac:dyDescent="0.15">
      <c r="A101" s="5" t="s">
        <v>163</v>
      </c>
      <c r="B101" s="10">
        <v>293</v>
      </c>
      <c r="C101" s="11" t="s">
        <v>183</v>
      </c>
      <c r="D101" s="11" t="s">
        <v>180</v>
      </c>
      <c r="E101" s="10">
        <v>1</v>
      </c>
    </row>
    <row r="102" spans="1:5" ht="14.25" x14ac:dyDescent="0.15">
      <c r="A102" s="5" t="s">
        <v>163</v>
      </c>
      <c r="B102" s="10">
        <v>194</v>
      </c>
      <c r="C102" s="11" t="s">
        <v>184</v>
      </c>
      <c r="D102" s="11" t="s">
        <v>180</v>
      </c>
      <c r="E102" s="10">
        <v>2</v>
      </c>
    </row>
    <row r="103" spans="1:5" ht="14.25" x14ac:dyDescent="0.15">
      <c r="A103" s="5" t="s">
        <v>163</v>
      </c>
      <c r="B103" s="10">
        <v>294</v>
      </c>
      <c r="C103" s="11" t="s">
        <v>185</v>
      </c>
      <c r="D103" s="11" t="s">
        <v>180</v>
      </c>
      <c r="E103" s="10">
        <v>1</v>
      </c>
    </row>
    <row r="104" spans="1:5" ht="28.5" x14ac:dyDescent="0.15">
      <c r="A104" s="5" t="s">
        <v>163</v>
      </c>
      <c r="B104" s="10">
        <v>195</v>
      </c>
      <c r="C104" s="11" t="s">
        <v>186</v>
      </c>
      <c r="D104" s="11" t="s">
        <v>187</v>
      </c>
      <c r="E104" s="10">
        <v>2</v>
      </c>
    </row>
    <row r="105" spans="1:5" ht="28.5" x14ac:dyDescent="0.15">
      <c r="A105" s="5" t="s">
        <v>163</v>
      </c>
      <c r="B105" s="10">
        <v>295</v>
      </c>
      <c r="C105" s="11" t="s">
        <v>188</v>
      </c>
      <c r="D105" s="11" t="s">
        <v>187</v>
      </c>
      <c r="E105" s="10">
        <v>1</v>
      </c>
    </row>
    <row r="106" spans="1:5" ht="14.25" x14ac:dyDescent="0.15">
      <c r="A106" s="5" t="s">
        <v>163</v>
      </c>
      <c r="B106" s="10">
        <v>196</v>
      </c>
      <c r="C106" s="11" t="s">
        <v>189</v>
      </c>
      <c r="D106" s="11" t="s">
        <v>66</v>
      </c>
      <c r="E106" s="10">
        <v>2</v>
      </c>
    </row>
    <row r="107" spans="1:5" ht="14.25" x14ac:dyDescent="0.15">
      <c r="A107" s="5" t="s">
        <v>163</v>
      </c>
      <c r="B107" s="10">
        <v>296</v>
      </c>
      <c r="C107" s="11" t="s">
        <v>190</v>
      </c>
      <c r="D107" s="11" t="s">
        <v>66</v>
      </c>
      <c r="E107" s="10">
        <v>1</v>
      </c>
    </row>
    <row r="108" spans="1:5" ht="14.25" x14ac:dyDescent="0.15">
      <c r="A108" s="5" t="s">
        <v>163</v>
      </c>
      <c r="B108" s="10">
        <v>197</v>
      </c>
      <c r="C108" s="11" t="s">
        <v>191</v>
      </c>
      <c r="D108" s="11" t="s">
        <v>192</v>
      </c>
      <c r="E108" s="10">
        <v>2</v>
      </c>
    </row>
    <row r="109" spans="1:5" ht="14.25" x14ac:dyDescent="0.15">
      <c r="A109" s="5" t="s">
        <v>163</v>
      </c>
      <c r="B109" s="10">
        <v>297</v>
      </c>
      <c r="C109" s="11" t="s">
        <v>193</v>
      </c>
      <c r="D109" s="11" t="s">
        <v>192</v>
      </c>
      <c r="E109" s="10">
        <v>1</v>
      </c>
    </row>
    <row r="110" spans="1:5" ht="14.25" x14ac:dyDescent="0.15">
      <c r="A110" s="5" t="s">
        <v>163</v>
      </c>
      <c r="B110" s="10">
        <v>198</v>
      </c>
      <c r="C110" s="11" t="s">
        <v>194</v>
      </c>
      <c r="D110" s="11" t="s">
        <v>195</v>
      </c>
      <c r="E110" s="10">
        <v>2</v>
      </c>
    </row>
    <row r="111" spans="1:5" ht="14.25" x14ac:dyDescent="0.15">
      <c r="A111" s="5" t="s">
        <v>163</v>
      </c>
      <c r="B111" s="10">
        <v>298</v>
      </c>
      <c r="C111" s="11" t="s">
        <v>196</v>
      </c>
      <c r="D111" s="11" t="s">
        <v>195</v>
      </c>
      <c r="E111" s="10">
        <v>1</v>
      </c>
    </row>
    <row r="112" spans="1:5" ht="14.25" x14ac:dyDescent="0.15">
      <c r="A112" s="5" t="s">
        <v>205</v>
      </c>
      <c r="B112" s="10">
        <v>61</v>
      </c>
      <c r="C112" s="11" t="s">
        <v>197</v>
      </c>
      <c r="D112" s="11" t="s">
        <v>198</v>
      </c>
      <c r="E112" s="10">
        <v>1</v>
      </c>
    </row>
    <row r="113" spans="1:5" ht="14.25" x14ac:dyDescent="0.15">
      <c r="A113" s="5" t="s">
        <v>205</v>
      </c>
      <c r="B113" s="10">
        <v>62</v>
      </c>
      <c r="C113" s="11" t="s">
        <v>199</v>
      </c>
      <c r="D113" s="11" t="s">
        <v>200</v>
      </c>
      <c r="E113" s="10">
        <v>1</v>
      </c>
    </row>
    <row r="114" spans="1:5" ht="14.25" x14ac:dyDescent="0.15">
      <c r="A114" s="5" t="s">
        <v>205</v>
      </c>
      <c r="B114" s="10">
        <v>63</v>
      </c>
      <c r="C114" s="11" t="s">
        <v>201</v>
      </c>
      <c r="D114" s="11" t="s">
        <v>200</v>
      </c>
      <c r="E114" s="10">
        <v>1</v>
      </c>
    </row>
    <row r="115" spans="1:5" ht="14.25" x14ac:dyDescent="0.15">
      <c r="A115" s="5" t="s">
        <v>205</v>
      </c>
      <c r="B115" s="10">
        <v>64</v>
      </c>
      <c r="C115" s="11" t="s">
        <v>202</v>
      </c>
      <c r="D115" s="11" t="s">
        <v>203</v>
      </c>
      <c r="E115" s="10">
        <v>3</v>
      </c>
    </row>
    <row r="116" spans="1:5" ht="14.25" x14ac:dyDescent="0.15">
      <c r="A116" s="5" t="s">
        <v>205</v>
      </c>
      <c r="B116" s="10">
        <v>99</v>
      </c>
      <c r="C116" s="11" t="s">
        <v>204</v>
      </c>
      <c r="D116" s="11" t="s">
        <v>35</v>
      </c>
      <c r="E116" s="10">
        <v>1</v>
      </c>
    </row>
  </sheetData>
  <mergeCells count="8">
    <mergeCell ref="B55:B56"/>
    <mergeCell ref="D55:D56"/>
    <mergeCell ref="E55:E56"/>
    <mergeCell ref="H3:M19"/>
    <mergeCell ref="H20:M35"/>
    <mergeCell ref="B53:B54"/>
    <mergeCell ref="D53:D54"/>
    <mergeCell ref="E53:E54"/>
  </mergeCells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シミュレーション</vt:lpstr>
      <vt:lpstr>X1テーブル</vt:lpstr>
      <vt:lpstr>完成工事高と点数</vt:lpstr>
      <vt:lpstr>X21テーブル</vt:lpstr>
      <vt:lpstr>自己資本額と点数</vt:lpstr>
      <vt:lpstr>X22テーブル</vt:lpstr>
      <vt:lpstr>平均利益額と点数 </vt:lpstr>
      <vt:lpstr>経営状況分析評点</vt:lpstr>
      <vt:lpstr>技術職員点数</vt:lpstr>
      <vt:lpstr>技術職員評点算出テーブル</vt:lpstr>
      <vt:lpstr>Z元請管工事高テーブル</vt:lpstr>
      <vt:lpstr>Z評点計算方法</vt:lpstr>
      <vt:lpstr>全体寄与度</vt:lpstr>
      <vt:lpstr>営業年数テーブル</vt:lpstr>
      <vt:lpstr>公認会計士等テーブル</vt:lpstr>
      <vt:lpstr>研究開発費テーブル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Takushi Sunaguchi</dc:creator>
  <cp:lastModifiedBy>Takushi Sunaguchi</cp:lastModifiedBy>
  <dcterms:created xsi:type="dcterms:W3CDTF">2015-09-04T08:37:22Z</dcterms:created>
  <dcterms:modified xsi:type="dcterms:W3CDTF">2017-04-06T02:44:54Z</dcterms:modified>
</cp:coreProperties>
</file>